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Presentation" sheetId="1" r:id="rId1"/>
  </sheets>
  <externalReferences>
    <externalReference r:id="rId4"/>
    <externalReference r:id="rId5"/>
  </externalReferences>
  <definedNames>
    <definedName name="_xlnm.Print_Area" localSheetId="0">'Presentation'!$A$72:$N$123</definedName>
    <definedName name="_xlnm.Print_Titles" localSheetId="0">'Presentation'!$1:$2</definedName>
  </definedNames>
  <calcPr fullCalcOnLoad="1"/>
</workbook>
</file>

<file path=xl/sharedStrings.xml><?xml version="1.0" encoding="utf-8"?>
<sst xmlns="http://schemas.openxmlformats.org/spreadsheetml/2006/main" count="211" uniqueCount="153">
  <si>
    <t>JOHORE TENGGARA OIL PALM BERHAD</t>
  </si>
  <si>
    <t>Co. No. : 17867-T</t>
  </si>
  <si>
    <t xml:space="preserve">                                         (Incorporated in Malaysia)</t>
  </si>
  <si>
    <t>3.</t>
  </si>
  <si>
    <t>(a)</t>
  </si>
  <si>
    <t>RM'000</t>
  </si>
  <si>
    <t>1.</t>
  </si>
  <si>
    <t>(b)</t>
  </si>
  <si>
    <t>2.</t>
  </si>
  <si>
    <t>(c)</t>
  </si>
  <si>
    <t>(d)</t>
  </si>
  <si>
    <t>Taxation</t>
  </si>
  <si>
    <t>(e)</t>
  </si>
  <si>
    <t>(i)</t>
  </si>
  <si>
    <t>(ii)</t>
  </si>
  <si>
    <t>Investment  income</t>
  </si>
  <si>
    <t>Other income</t>
  </si>
  <si>
    <t>extraordinary items</t>
  </si>
  <si>
    <t>Exceptional items</t>
  </si>
  <si>
    <t>Depreciation and amortisation</t>
  </si>
  <si>
    <t>(f)</t>
  </si>
  <si>
    <t>(g)</t>
  </si>
  <si>
    <t>(h)</t>
  </si>
  <si>
    <t>Less minority interests</t>
  </si>
  <si>
    <t>(j)</t>
  </si>
  <si>
    <t>(k)</t>
  </si>
  <si>
    <t>(iii)</t>
  </si>
  <si>
    <t>(l)</t>
  </si>
  <si>
    <t>to members of the company</t>
  </si>
  <si>
    <t>Earnings per share based on</t>
  </si>
  <si>
    <t>provision for preference</t>
  </si>
  <si>
    <t>dividends, if any:-</t>
  </si>
  <si>
    <t xml:space="preserve">Fully diluted ( based on </t>
  </si>
  <si>
    <t xml:space="preserve">Basic (based on </t>
  </si>
  <si>
    <t xml:space="preserve">160,000,000 ordinary </t>
  </si>
  <si>
    <t>shares) (sen)</t>
  </si>
  <si>
    <t>INDIVIDUAL QUARTER</t>
  </si>
  <si>
    <t>CUMULATIVE QUARTER</t>
  </si>
  <si>
    <t xml:space="preserve">CURRENT </t>
  </si>
  <si>
    <t>YEAR</t>
  </si>
  <si>
    <t>QUARTER</t>
  </si>
  <si>
    <t xml:space="preserve">PRECEDING </t>
  </si>
  <si>
    <t>CORRESPONDING</t>
  </si>
  <si>
    <t>PERIOD</t>
  </si>
  <si>
    <t>TO DATE</t>
  </si>
  <si>
    <t xml:space="preserve">CONSOLIDATED BALANCE SHEET </t>
  </si>
  <si>
    <t>Investment  In Associated Company</t>
  </si>
  <si>
    <t>CURRENT ASSETS</t>
  </si>
  <si>
    <t>Stocks</t>
  </si>
  <si>
    <t>Trade debtors</t>
  </si>
  <si>
    <t>Cash and Bank balances</t>
  </si>
  <si>
    <t>CURRENT LIABILITIES</t>
  </si>
  <si>
    <t>Trade creditors</t>
  </si>
  <si>
    <t>Proposed dividend</t>
  </si>
  <si>
    <t>Share Capital</t>
  </si>
  <si>
    <t>Revenue Reserve</t>
  </si>
  <si>
    <t>Revaluation surplus</t>
  </si>
  <si>
    <t>Share Premium</t>
  </si>
  <si>
    <t>Long Term Borrowings</t>
  </si>
  <si>
    <t>Deferred taxation</t>
  </si>
  <si>
    <t xml:space="preserve"> </t>
  </si>
  <si>
    <t>Reserves</t>
  </si>
  <si>
    <t>Shareholders' Funds</t>
  </si>
  <si>
    <t>Minority Interests</t>
  </si>
  <si>
    <t>Other Debtors, Deposits  and Prepayments</t>
  </si>
  <si>
    <t>Reserve on consolidation</t>
  </si>
  <si>
    <t xml:space="preserve">AS AT  </t>
  </si>
  <si>
    <t xml:space="preserve"> PRECEDING</t>
  </si>
  <si>
    <t xml:space="preserve">FINANCIAL </t>
  </si>
  <si>
    <t xml:space="preserve">YEAR END </t>
  </si>
  <si>
    <t xml:space="preserve">END OF  </t>
  </si>
  <si>
    <t>CURRENT</t>
  </si>
  <si>
    <t>Net tangible assets per share ( RM )</t>
  </si>
  <si>
    <t>160,000,000 ordinary</t>
  </si>
  <si>
    <t xml:space="preserve">CONSOLIDATED INCOME STATEMENT </t>
  </si>
  <si>
    <t>31/12/2000</t>
  </si>
  <si>
    <t>Depn</t>
  </si>
  <si>
    <t>Int on loan</t>
  </si>
  <si>
    <t>JTOP</t>
  </si>
  <si>
    <t>LPT</t>
  </si>
  <si>
    <t>PJT</t>
  </si>
  <si>
    <t>ASB</t>
  </si>
  <si>
    <t>ALSB</t>
  </si>
  <si>
    <t>BPSB</t>
  </si>
  <si>
    <t>IDSB</t>
  </si>
  <si>
    <t>TSSB</t>
  </si>
  <si>
    <t>SSSB</t>
  </si>
  <si>
    <t>UAPSB</t>
  </si>
  <si>
    <t xml:space="preserve">  </t>
  </si>
  <si>
    <t>N/A</t>
  </si>
  <si>
    <t>Other Investments</t>
  </si>
  <si>
    <t>Other creditors and accruals</t>
  </si>
  <si>
    <t>Bank overdraft (secured)</t>
  </si>
  <si>
    <t>Amount due from associated companies</t>
  </si>
  <si>
    <t>The    Directors   of    Johore  Tenggara    Oil    Palm    Berhad   are    pleased   to   announce  the  unaudited</t>
  </si>
  <si>
    <t>NET CURRENT LIABILITIES</t>
  </si>
  <si>
    <t>Goodwill On Consolidation</t>
  </si>
  <si>
    <t>Provision for RPGT-Khamil &amp; Co</t>
  </si>
  <si>
    <t>Revenue</t>
  </si>
  <si>
    <t>Finance Cost</t>
  </si>
  <si>
    <t>Income tax</t>
  </si>
  <si>
    <t>(m)</t>
  </si>
  <si>
    <t xml:space="preserve">2 (m) above after deducting any </t>
  </si>
  <si>
    <t xml:space="preserve"> income tax,   minority interests</t>
  </si>
  <si>
    <t>and   extraordinary    items</t>
  </si>
  <si>
    <t>of     the        company</t>
  </si>
  <si>
    <t>activities    attributable      to</t>
  </si>
  <si>
    <t xml:space="preserve"> members   of  the  company</t>
  </si>
  <si>
    <t>Extraordinary         items</t>
  </si>
  <si>
    <t>Less   minority   interests</t>
  </si>
  <si>
    <t>Extraordinary          items</t>
  </si>
  <si>
    <t>attributable  to  members</t>
  </si>
  <si>
    <t xml:space="preserve">tax,       minority       interests </t>
  </si>
  <si>
    <t>and     extraordinary     items</t>
  </si>
  <si>
    <t>Share      of      profits      of</t>
  </si>
  <si>
    <t>associated     company</t>
  </si>
  <si>
    <t>amortisation,  exceptional items,</t>
  </si>
  <si>
    <t xml:space="preserve"> tax  before deducting</t>
  </si>
  <si>
    <t xml:space="preserve">minority  interests </t>
  </si>
  <si>
    <t>Bank borrowings</t>
  </si>
  <si>
    <t xml:space="preserve">Hire purchase </t>
  </si>
  <si>
    <t>Property,plant and equipment</t>
  </si>
  <si>
    <t>Pre-acquisition loss</t>
  </si>
  <si>
    <t>announced</t>
  </si>
  <si>
    <t>31/12/2001</t>
  </si>
  <si>
    <t>consolidated results  for  the 4th quarter ended  31st December, 2001</t>
  </si>
  <si>
    <t>LRSB</t>
  </si>
  <si>
    <t>PPSB</t>
  </si>
  <si>
    <t>UAP</t>
  </si>
  <si>
    <t>Amortisation</t>
  </si>
  <si>
    <t>Sum</t>
  </si>
  <si>
    <t>Depn current yr 2000 as at 31/12/2000</t>
  </si>
  <si>
    <t>Depn current yr 2000 as at 30/09/2000</t>
  </si>
  <si>
    <t>Amort/depn</t>
  </si>
  <si>
    <t>Less relai</t>
  </si>
  <si>
    <t>Amortisation/depn</t>
  </si>
  <si>
    <t>Depn current as at 31/12/2001</t>
  </si>
  <si>
    <t>Depn current as at 30/09/2001</t>
  </si>
  <si>
    <t>diff</t>
  </si>
  <si>
    <t>30/09/2001</t>
  </si>
  <si>
    <t>(Loss)/Profit   before   income</t>
  </si>
  <si>
    <t xml:space="preserve">tax,  minority     interests     and </t>
  </si>
  <si>
    <t>(Loss)/Profit  after income</t>
  </si>
  <si>
    <t>Net (loss)/profit from ordinary</t>
  </si>
  <si>
    <t xml:space="preserve">Net (loss)/profit attributable </t>
  </si>
  <si>
    <t>-</t>
  </si>
  <si>
    <t xml:space="preserve">Profit/(loss) before finance </t>
  </si>
  <si>
    <t xml:space="preserve">costs, depreciation     and </t>
  </si>
  <si>
    <t>4.</t>
  </si>
  <si>
    <t>Dividend per share ( sen )</t>
  </si>
  <si>
    <t>Dividend description</t>
  </si>
  <si>
    <t>1.00</t>
  </si>
  <si>
    <t>First &amp; Final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</si>
</sst>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0.000"/>
    <numFmt numFmtId="184" formatCode="0.00&quot; sen&quot;"/>
    <numFmt numFmtId="185" formatCode="0.0&quot; sen&quot;"/>
    <numFmt numFmtId="186" formatCode="0.00000"/>
    <numFmt numFmtId="187" formatCode="0.0000"/>
    <numFmt numFmtId="188" formatCode="_(* #,##0.000_);_(* \(#,##0.000\);_(* &quot;-&quot;???_);_(@_)"/>
    <numFmt numFmtId="189" formatCode="0_);\(0\)"/>
    <numFmt numFmtId="190" formatCode="0.00_);\(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 MT"/>
      <family val="2"/>
    </font>
    <font>
      <b/>
      <sz val="14"/>
      <color indexed="8"/>
      <name val="Arial MT"/>
      <family val="0"/>
    </font>
    <font>
      <sz val="8"/>
      <color indexed="8"/>
      <name val="Arial MT"/>
      <family val="2"/>
    </font>
    <font>
      <b/>
      <sz val="9"/>
      <color indexed="8"/>
      <name val="Arial MT"/>
      <family val="0"/>
    </font>
    <font>
      <b/>
      <sz val="8"/>
      <color indexed="8"/>
      <name val="Arial MT"/>
      <family val="0"/>
    </font>
    <font>
      <sz val="10"/>
      <color indexed="8"/>
      <name val="Arial MT"/>
      <family val="0"/>
    </font>
    <font>
      <i/>
      <sz val="9"/>
      <color indexed="8"/>
      <name val="Arial MT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Accounting"/>
      <sz val="9"/>
      <color indexed="8"/>
      <name val="Arial MT"/>
      <family val="0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181" fontId="6" fillId="0" borderId="0" xfId="15" applyNumberFormat="1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181" fontId="6" fillId="0" borderId="0" xfId="15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81" fontId="8" fillId="0" borderId="0" xfId="15" applyNumberFormat="1" applyFont="1" applyFill="1" applyBorder="1" applyAlignment="1">
      <alignment horizontal="left"/>
    </xf>
    <xf numFmtId="181" fontId="8" fillId="0" borderId="0" xfId="0" applyNumberFormat="1" applyFont="1" applyFill="1" applyBorder="1" applyAlignment="1">
      <alignment horizontal="left"/>
    </xf>
    <xf numFmtId="9" fontId="8" fillId="0" borderId="0" xfId="2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81" fontId="9" fillId="0" borderId="0" xfId="15" applyNumberFormat="1" applyFont="1" applyFill="1" applyAlignment="1">
      <alignment horizontal="left" indent="2"/>
    </xf>
    <xf numFmtId="181" fontId="6" fillId="0" borderId="0" xfId="15" applyNumberFormat="1" applyFont="1" applyFill="1" applyAlignment="1">
      <alignment/>
    </xf>
    <xf numFmtId="181" fontId="9" fillId="0" borderId="0" xfId="15" applyNumberFormat="1" applyFont="1" applyFill="1" applyAlignment="1">
      <alignment horizontal="left" indent="1"/>
    </xf>
    <xf numFmtId="181" fontId="9" fillId="0" borderId="0" xfId="15" applyNumberFormat="1" applyFont="1" applyFill="1" applyAlignment="1">
      <alignment horizontal="center"/>
    </xf>
    <xf numFmtId="181" fontId="9" fillId="0" borderId="0" xfId="15" applyNumberFormat="1" applyFont="1" applyFill="1" applyAlignment="1">
      <alignment horizontal="left"/>
    </xf>
    <xf numFmtId="181" fontId="9" fillId="0" borderId="0" xfId="15" applyNumberFormat="1" applyFont="1" applyFill="1" applyAlignment="1">
      <alignment horizontal="center"/>
    </xf>
    <xf numFmtId="181" fontId="8" fillId="0" borderId="0" xfId="15" applyNumberFormat="1" applyFont="1" applyFill="1" applyAlignment="1">
      <alignment/>
    </xf>
    <xf numFmtId="14" fontId="8" fillId="0" borderId="0" xfId="0" applyNumberFormat="1" applyFont="1" applyFill="1" applyBorder="1" applyAlignment="1">
      <alignment/>
    </xf>
    <xf numFmtId="181" fontId="9" fillId="0" borderId="0" xfId="15" applyNumberFormat="1" applyFont="1" applyFill="1" applyAlignment="1" applyProtection="1">
      <alignment horizontal="center"/>
      <protection hidden="1" locked="0"/>
    </xf>
    <xf numFmtId="181" fontId="10" fillId="0" borderId="0" xfId="15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81" fontId="9" fillId="0" borderId="0" xfId="15" applyNumberFormat="1" applyFont="1" applyFill="1" applyAlignment="1">
      <alignment horizontal="centerContinuous"/>
    </xf>
    <xf numFmtId="181" fontId="9" fillId="0" borderId="0" xfId="15" applyNumberFormat="1" applyFont="1" applyFill="1" applyAlignment="1" applyProtection="1">
      <alignment horizontal="centerContinuous"/>
      <protection hidden="1" locked="0"/>
    </xf>
    <xf numFmtId="181" fontId="9" fillId="0" borderId="0" xfId="15" applyNumberFormat="1" applyFont="1" applyFill="1" applyAlignment="1">
      <alignment horizontal="centerContinuous"/>
    </xf>
    <xf numFmtId="181" fontId="8" fillId="0" borderId="0" xfId="15" applyNumberFormat="1" applyFont="1" applyFill="1" applyBorder="1" applyAlignment="1">
      <alignment/>
    </xf>
    <xf numFmtId="1" fontId="9" fillId="0" borderId="0" xfId="15" applyNumberFormat="1" applyFont="1" applyFill="1" applyAlignment="1" quotePrefix="1">
      <alignment horizontal="center"/>
    </xf>
    <xf numFmtId="1" fontId="9" fillId="0" borderId="0" xfId="15" applyNumberFormat="1" applyFont="1" applyFill="1" applyAlignment="1" applyProtection="1" quotePrefix="1">
      <alignment horizontal="center"/>
      <protection hidden="1" locked="0"/>
    </xf>
    <xf numFmtId="1" fontId="6" fillId="0" borderId="0" xfId="15" applyNumberFormat="1" applyFont="1" applyFill="1" applyAlignment="1">
      <alignment horizontal="center"/>
    </xf>
    <xf numFmtId="1" fontId="9" fillId="0" borderId="0" xfId="15" applyNumberFormat="1" applyFont="1" applyFill="1" applyAlignment="1">
      <alignment horizontal="center"/>
    </xf>
    <xf numFmtId="1" fontId="9" fillId="0" borderId="0" xfId="15" applyNumberFormat="1" applyFont="1" applyFill="1" applyAlignment="1">
      <alignment horizontal="center"/>
    </xf>
    <xf numFmtId="43" fontId="8" fillId="0" borderId="0" xfId="15" applyFont="1" applyFill="1" applyBorder="1" applyAlignment="1">
      <alignment/>
    </xf>
    <xf numFmtId="181" fontId="6" fillId="0" borderId="0" xfId="15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 hidden="1" locked="0"/>
    </xf>
    <xf numFmtId="0" fontId="6" fillId="0" borderId="0" xfId="0" applyFont="1" applyFill="1" applyAlignment="1" quotePrefix="1">
      <alignment horizontal="center"/>
    </xf>
    <xf numFmtId="3" fontId="8" fillId="0" borderId="0" xfId="15" applyNumberFormat="1" applyFont="1" applyFill="1" applyBorder="1" applyAlignment="1">
      <alignment/>
    </xf>
    <xf numFmtId="0" fontId="6" fillId="0" borderId="0" xfId="0" applyFont="1" applyFill="1" applyAlignment="1" quotePrefix="1">
      <alignment horizontal="right"/>
    </xf>
    <xf numFmtId="181" fontId="6" fillId="0" borderId="1" xfId="15" applyNumberFormat="1" applyFont="1" applyFill="1" applyBorder="1" applyAlignment="1">
      <alignment/>
    </xf>
    <xf numFmtId="181" fontId="6" fillId="0" borderId="1" xfId="15" applyNumberFormat="1" applyFont="1" applyFill="1" applyBorder="1" applyAlignment="1" applyProtection="1">
      <alignment/>
      <protection hidden="1" locked="0"/>
    </xf>
    <xf numFmtId="181" fontId="6" fillId="0" borderId="0" xfId="15" applyNumberFormat="1" applyFont="1" applyFill="1" applyAlignment="1" quotePrefix="1">
      <alignment/>
    </xf>
    <xf numFmtId="181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81" fontId="6" fillId="0" borderId="0" xfId="15" applyNumberFormat="1" applyFont="1" applyFill="1" applyAlignment="1">
      <alignment/>
    </xf>
    <xf numFmtId="181" fontId="6" fillId="0" borderId="0" xfId="15" applyNumberFormat="1" applyFont="1" applyFill="1" applyAlignment="1" applyProtection="1">
      <alignment/>
      <protection hidden="1" locked="0"/>
    </xf>
    <xf numFmtId="3" fontId="8" fillId="0" borderId="2" xfId="0" applyNumberFormat="1" applyFont="1" applyFill="1" applyBorder="1" applyAlignment="1">
      <alignment/>
    </xf>
    <xf numFmtId="181" fontId="6" fillId="0" borderId="0" xfId="15" applyNumberFormat="1" applyFont="1" applyFill="1" applyBorder="1" applyAlignment="1">
      <alignment/>
    </xf>
    <xf numFmtId="181" fontId="8" fillId="0" borderId="0" xfId="15" applyNumberFormat="1" applyFont="1" applyFill="1" applyAlignment="1">
      <alignment horizontal="left"/>
    </xf>
    <xf numFmtId="37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Alignment="1">
      <alignment horizontal="left"/>
    </xf>
    <xf numFmtId="43" fontId="8" fillId="0" borderId="0" xfId="15" applyNumberFormat="1" applyFont="1" applyFill="1" applyAlignment="1">
      <alignment horizontal="left"/>
    </xf>
    <xf numFmtId="181" fontId="6" fillId="0" borderId="1" xfId="15" applyNumberFormat="1" applyFont="1" applyFill="1" applyBorder="1" applyAlignment="1" applyProtection="1">
      <alignment horizontal="right"/>
      <protection hidden="1" locked="0"/>
    </xf>
    <xf numFmtId="181" fontId="6" fillId="0" borderId="1" xfId="15" applyNumberFormat="1" applyFont="1" applyFill="1" applyBorder="1" applyAlignment="1">
      <alignment horizontal="right"/>
    </xf>
    <xf numFmtId="43" fontId="8" fillId="0" borderId="0" xfId="15" applyNumberFormat="1" applyFont="1" applyFill="1" applyBorder="1" applyAlignment="1">
      <alignment/>
    </xf>
    <xf numFmtId="181" fontId="6" fillId="0" borderId="0" xfId="15" applyNumberFormat="1" applyFont="1" applyFill="1" applyAlignment="1">
      <alignment horizontal="center"/>
    </xf>
    <xf numFmtId="181" fontId="6" fillId="0" borderId="0" xfId="15" applyNumberFormat="1" applyFont="1" applyFill="1" applyAlignment="1" applyProtection="1">
      <alignment horizontal="center"/>
      <protection hidden="1" locked="0"/>
    </xf>
    <xf numFmtId="43" fontId="8" fillId="0" borderId="0" xfId="0" applyNumberFormat="1" applyFont="1" applyFill="1" applyBorder="1" applyAlignment="1">
      <alignment/>
    </xf>
    <xf numFmtId="0" fontId="6" fillId="0" borderId="0" xfId="0" applyFont="1" applyFill="1" applyAlignment="1" applyProtection="1">
      <alignment/>
      <protection hidden="1" locked="0"/>
    </xf>
    <xf numFmtId="181" fontId="6" fillId="0" borderId="0" xfId="15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81" fontId="6" fillId="0" borderId="0" xfId="15" applyNumberFormat="1" applyFont="1" applyFill="1" applyBorder="1" applyAlignment="1" applyProtection="1">
      <alignment/>
      <protection hidden="1" locked="0"/>
    </xf>
    <xf numFmtId="1" fontId="6" fillId="0" borderId="0" xfId="0" applyNumberFormat="1" applyFont="1" applyFill="1" applyAlignment="1" quotePrefix="1">
      <alignment horizontal="center"/>
    </xf>
    <xf numFmtId="181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81" fontId="11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justify"/>
    </xf>
    <xf numFmtId="181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Border="1" applyAlignment="1" applyProtection="1">
      <alignment horizontal="center"/>
      <protection hidden="1" locked="0"/>
    </xf>
    <xf numFmtId="181" fontId="8" fillId="0" borderId="0" xfId="15" applyNumberFormat="1" applyFont="1" applyFill="1" applyBorder="1" applyAlignment="1" quotePrefix="1">
      <alignment horizontal="center"/>
    </xf>
    <xf numFmtId="181" fontId="6" fillId="0" borderId="1" xfId="15" applyNumberFormat="1" applyFont="1" applyFill="1" applyBorder="1" applyAlignment="1" applyProtection="1">
      <alignment horizontal="center"/>
      <protection hidden="1" locked="0"/>
    </xf>
    <xf numFmtId="181" fontId="8" fillId="0" borderId="0" xfId="15" applyNumberFormat="1" applyFont="1" applyFill="1" applyBorder="1" applyAlignment="1">
      <alignment horizontal="center"/>
    </xf>
    <xf numFmtId="181" fontId="6" fillId="0" borderId="0" xfId="15" applyNumberFormat="1" applyFont="1" applyFill="1" applyAlignment="1" applyProtection="1">
      <alignment horizontal="right"/>
      <protection hidden="1" locked="0"/>
    </xf>
    <xf numFmtId="0" fontId="12" fillId="0" borderId="0" xfId="0" applyFont="1" applyFill="1" applyAlignment="1">
      <alignment horizontal="left"/>
    </xf>
    <xf numFmtId="181" fontId="6" fillId="0" borderId="3" xfId="15" applyNumberFormat="1" applyFont="1" applyFill="1" applyBorder="1" applyAlignment="1" applyProtection="1">
      <alignment/>
      <protection hidden="1" locked="0"/>
    </xf>
    <xf numFmtId="181" fontId="6" fillId="0" borderId="0" xfId="15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6" fillId="0" borderId="1" xfId="15" applyNumberFormat="1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181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hidden="1" locked="0"/>
    </xf>
    <xf numFmtId="0" fontId="6" fillId="0" borderId="0" xfId="0" applyFont="1" applyFill="1" applyBorder="1" applyAlignment="1">
      <alignment/>
    </xf>
    <xf numFmtId="40" fontId="6" fillId="0" borderId="4" xfId="15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 quotePrefix="1">
      <alignment horizontal="right"/>
    </xf>
    <xf numFmtId="40" fontId="6" fillId="0" borderId="0" xfId="15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 applyProtection="1">
      <alignment horizontal="center"/>
      <protection hidden="1" locked="0"/>
    </xf>
    <xf numFmtId="40" fontId="6" fillId="0" borderId="0" xfId="0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 applyProtection="1">
      <alignment horizontal="center"/>
      <protection hidden="1" locked="0"/>
    </xf>
    <xf numFmtId="0" fontId="12" fillId="0" borderId="0" xfId="0" applyFont="1" applyFill="1" applyAlignment="1">
      <alignment/>
    </xf>
    <xf numFmtId="40" fontId="13" fillId="0" borderId="4" xfId="15" applyNumberFormat="1" applyFont="1" applyFill="1" applyBorder="1" applyAlignment="1" applyProtection="1">
      <alignment horizontal="center"/>
      <protection hidden="1" locked="0"/>
    </xf>
    <xf numFmtId="40" fontId="14" fillId="0" borderId="0" xfId="15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left" vertical="center" indent="5"/>
    </xf>
    <xf numFmtId="1" fontId="14" fillId="0" borderId="0" xfId="0" applyNumberFormat="1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4" fontId="14" fillId="0" borderId="0" xfId="0" applyNumberFormat="1" applyFont="1" applyFill="1" applyAlignment="1" quotePrefix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0" fontId="13" fillId="0" borderId="0" xfId="0" applyFont="1" applyFill="1" applyAlignment="1">
      <alignment horizontal="center"/>
    </xf>
    <xf numFmtId="181" fontId="16" fillId="0" borderId="0" xfId="15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81" fontId="14" fillId="0" borderId="0" xfId="15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181" fontId="14" fillId="0" borderId="5" xfId="15" applyNumberFormat="1" applyFont="1" applyFill="1" applyBorder="1" applyAlignment="1">
      <alignment/>
    </xf>
    <xf numFmtId="181" fontId="9" fillId="0" borderId="5" xfId="15" applyNumberFormat="1" applyFont="1" applyFill="1" applyBorder="1" applyAlignment="1">
      <alignment/>
    </xf>
    <xf numFmtId="181" fontId="14" fillId="0" borderId="0" xfId="15" applyNumberFormat="1" applyFont="1" applyFill="1" applyAlignment="1">
      <alignment/>
    </xf>
    <xf numFmtId="0" fontId="14" fillId="0" borderId="0" xfId="0" applyFont="1" applyFill="1" applyBorder="1" applyAlignment="1" quotePrefix="1">
      <alignment horizontal="left" wrapText="1"/>
    </xf>
    <xf numFmtId="181" fontId="14" fillId="0" borderId="0" xfId="15" applyNumberFormat="1" applyFont="1" applyFill="1" applyBorder="1" applyAlignment="1">
      <alignment horizontal="left"/>
    </xf>
    <xf numFmtId="181" fontId="14" fillId="0" borderId="2" xfId="15" applyNumberFormat="1" applyFont="1" applyFill="1" applyBorder="1" applyAlignment="1">
      <alignment/>
    </xf>
    <xf numFmtId="181" fontId="14" fillId="0" borderId="2" xfId="0" applyNumberFormat="1" applyFont="1" applyFill="1" applyBorder="1" applyAlignment="1">
      <alignment/>
    </xf>
    <xf numFmtId="181" fontId="13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43" fontId="1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181" fontId="6" fillId="0" borderId="0" xfId="15" applyNumberFormat="1" applyFont="1" applyFill="1" applyAlignment="1">
      <alignment horizontal="justify"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81" fontId="10" fillId="0" borderId="0" xfId="15" applyNumberFormat="1" applyFont="1" applyFill="1" applyAlignment="1">
      <alignment horizontal="center"/>
    </xf>
    <xf numFmtId="181" fontId="8" fillId="0" borderId="0" xfId="15" applyNumberFormat="1" applyFont="1" applyFill="1" applyAlignment="1">
      <alignment horizontal="centerContinuous"/>
    </xf>
    <xf numFmtId="0" fontId="8" fillId="0" borderId="0" xfId="0" applyFont="1" applyFill="1" applyBorder="1" applyAlignment="1">
      <alignment/>
    </xf>
    <xf numFmtId="190" fontId="6" fillId="0" borderId="4" xfId="0" applyNumberFormat="1" applyFont="1" applyFill="1" applyBorder="1" applyAlignment="1">
      <alignment horizontal="center"/>
    </xf>
    <xf numFmtId="181" fontId="14" fillId="0" borderId="0" xfId="15" applyNumberFormat="1" applyFont="1" applyFill="1" applyBorder="1" applyAlignment="1">
      <alignment horizontal="center"/>
    </xf>
    <xf numFmtId="43" fontId="14" fillId="0" borderId="0" xfId="15" applyFont="1" applyFill="1" applyBorder="1" applyAlignment="1">
      <alignment horizontal="center"/>
    </xf>
    <xf numFmtId="0" fontId="6" fillId="0" borderId="0" xfId="0" applyFont="1" applyFill="1" applyAlignment="1" quotePrefix="1">
      <alignment horizontal="left"/>
    </xf>
    <xf numFmtId="180" fontId="6" fillId="0" borderId="4" xfId="15" applyNumberFormat="1" applyFont="1" applyFill="1" applyBorder="1" applyAlignment="1" quotePrefix="1">
      <alignment horizontal="center"/>
    </xf>
    <xf numFmtId="43" fontId="6" fillId="0" borderId="4" xfId="15" applyFont="1" applyFill="1" applyBorder="1" applyAlignment="1" quotePrefix="1">
      <alignment horizontal="center"/>
    </xf>
    <xf numFmtId="181" fontId="6" fillId="0" borderId="6" xfId="15" applyNumberFormat="1" applyFont="1" applyFill="1" applyBorder="1" applyAlignment="1">
      <alignment horizontal="center"/>
    </xf>
    <xf numFmtId="43" fontId="6" fillId="0" borderId="6" xfId="15" applyFont="1" applyFill="1" applyBorder="1" applyAlignment="1" quotePrefix="1">
      <alignment horizontal="center"/>
    </xf>
    <xf numFmtId="0" fontId="6" fillId="0" borderId="0" xfId="0" applyFont="1" applyFill="1" applyAlignment="1">
      <alignment horizontal="left"/>
    </xf>
    <xf numFmtId="181" fontId="6" fillId="0" borderId="0" xfId="15" applyNumberFormat="1" applyFont="1" applyFill="1" applyAlignment="1">
      <alignment horizontal="center" vertical="top"/>
    </xf>
    <xf numFmtId="181" fontId="6" fillId="0" borderId="0" xfId="15" applyNumberFormat="1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JTOPSUMM1201-3rdPRINT4.37p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ARTERLY%20RPT_09_2001D6-Annou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hly-summary"/>
      <sheetName val="sum p&amp;l"/>
      <sheetName val="BS-Sum"/>
      <sheetName val="Analysis"/>
      <sheetName val="Summary"/>
      <sheetName val="PL-1"/>
      <sheetName val="PL"/>
      <sheetName val="CF"/>
      <sheetName val="bgt-cpo&amp;pk"/>
      <sheetName val="Price-Y2K"/>
    </sheetNames>
    <sheetDataSet>
      <sheetData sheetId="5">
        <row r="17">
          <cell r="AM17">
            <v>47564768.089999996</v>
          </cell>
        </row>
        <row r="61">
          <cell r="AM61">
            <v>7047869.35</v>
          </cell>
        </row>
        <row r="73">
          <cell r="AM73">
            <v>5162230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</sheetNames>
    <sheetDataSet>
      <sheetData sheetId="0">
        <row r="25">
          <cell r="K25">
            <v>1041</v>
          </cell>
        </row>
        <row r="26">
          <cell r="K26">
            <v>-5517.171</v>
          </cell>
          <cell r="M26">
            <v>-5205</v>
          </cell>
        </row>
        <row r="27">
          <cell r="K27">
            <v>-4208</v>
          </cell>
          <cell r="M27">
            <v>-4384.124830000001</v>
          </cell>
        </row>
        <row r="28">
          <cell r="M28">
            <v>0</v>
          </cell>
        </row>
        <row r="33">
          <cell r="K33">
            <v>32230.828999999998</v>
          </cell>
          <cell r="M33">
            <v>7294.175</v>
          </cell>
        </row>
        <row r="35">
          <cell r="K35">
            <v>5162.23</v>
          </cell>
          <cell r="M35">
            <v>11758.904</v>
          </cell>
        </row>
        <row r="38">
          <cell r="K38">
            <v>37393.058999999994</v>
          </cell>
          <cell r="M38">
            <v>19053.079</v>
          </cell>
        </row>
        <row r="39">
          <cell r="K39">
            <v>-5892</v>
          </cell>
          <cell r="M39">
            <v>-4328.3</v>
          </cell>
        </row>
        <row r="42">
          <cell r="M42">
            <v>14724.779000000002</v>
          </cell>
        </row>
        <row r="45">
          <cell r="K45">
            <v>-227</v>
          </cell>
        </row>
        <row r="48">
          <cell r="M48">
            <v>14724.779000000002</v>
          </cell>
        </row>
        <row r="49">
          <cell r="K49">
            <v>0</v>
          </cell>
        </row>
        <row r="50">
          <cell r="K50">
            <v>0</v>
          </cell>
        </row>
        <row r="55">
          <cell r="M55">
            <v>14724.779000000002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9"/>
  <sheetViews>
    <sheetView tabSelected="1" workbookViewId="0" topLeftCell="A53">
      <selection activeCell="I55" sqref="I55"/>
    </sheetView>
  </sheetViews>
  <sheetFormatPr defaultColWidth="9.140625" defaultRowHeight="12.75"/>
  <cols>
    <col min="1" max="1" width="2.00390625" style="2" customWidth="1"/>
    <col min="2" max="2" width="3.421875" style="107" customWidth="1"/>
    <col min="3" max="3" width="3.00390625" style="107" customWidth="1"/>
    <col min="4" max="4" width="2.7109375" style="2" customWidth="1"/>
    <col min="5" max="5" width="23.140625" style="11" customWidth="1"/>
    <col min="6" max="6" width="11.140625" style="23" customWidth="1"/>
    <col min="7" max="7" width="0.13671875" style="23" hidden="1" customWidth="1"/>
    <col min="8" max="8" width="1.1484375" style="23" customWidth="1"/>
    <col min="9" max="9" width="14.28125" style="23" customWidth="1"/>
    <col min="10" max="10" width="2.00390625" style="23" customWidth="1"/>
    <col min="11" max="11" width="11.140625" style="23" customWidth="1"/>
    <col min="12" max="12" width="1.1484375" style="23" customWidth="1"/>
    <col min="13" max="13" width="14.28125" style="23" customWidth="1"/>
    <col min="14" max="14" width="3.140625" style="2" customWidth="1"/>
    <col min="15" max="15" width="6.421875" style="2" hidden="1" customWidth="1"/>
    <col min="16" max="16" width="17.7109375" style="2" hidden="1" customWidth="1"/>
    <col min="17" max="17" width="11.140625" style="2" hidden="1" customWidth="1"/>
    <col min="18" max="18" width="10.28125" style="2" hidden="1" customWidth="1"/>
    <col min="19" max="19" width="0.9921875" style="2" hidden="1" customWidth="1"/>
    <col min="20" max="20" width="0.71875" style="2" hidden="1" customWidth="1"/>
    <col min="21" max="21" width="9.57421875" style="2" hidden="1" customWidth="1"/>
    <col min="22" max="22" width="3.8515625" style="2" hidden="1" customWidth="1"/>
    <col min="23" max="23" width="10.28125" style="2" hidden="1" customWidth="1"/>
    <col min="24" max="24" width="9.28125" style="2" hidden="1" customWidth="1"/>
    <col min="25" max="25" width="1.57421875" style="2" hidden="1" customWidth="1"/>
    <col min="26" max="26" width="4.8515625" style="2" hidden="1" customWidth="1"/>
    <col min="27" max="27" width="0" style="2" hidden="1" customWidth="1"/>
    <col min="28" max="28" width="27.421875" style="2" hidden="1" customWidth="1"/>
    <col min="29" max="29" width="0" style="2" hidden="1" customWidth="1"/>
    <col min="30" max="30" width="12.28125" style="2" hidden="1" customWidth="1"/>
    <col min="31" max="32" width="0" style="2" hidden="1" customWidth="1"/>
    <col min="33" max="33" width="10.00390625" style="2" hidden="1" customWidth="1"/>
    <col min="34" max="16384" width="0" style="2" hidden="1" customWidth="1"/>
  </cols>
  <sheetData>
    <row r="1" spans="1:29" ht="19.5" customHeight="1">
      <c r="A1" s="1"/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0.5" customHeight="1">
      <c r="A2" s="1"/>
      <c r="B2" s="164" t="s">
        <v>2</v>
      </c>
      <c r="C2" s="164"/>
      <c r="D2" s="164"/>
      <c r="E2" s="164"/>
      <c r="F2" s="164"/>
      <c r="G2" s="164"/>
      <c r="H2" s="164"/>
      <c r="I2" s="164"/>
      <c r="J2" s="164"/>
      <c r="K2" s="164"/>
      <c r="L2" s="162" t="s">
        <v>1</v>
      </c>
      <c r="M2" s="162"/>
      <c r="N2" s="16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2.5" customHeight="1">
      <c r="A3" s="1"/>
      <c r="B3" s="5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0.5" customHeight="1">
      <c r="A4" s="1"/>
      <c r="B4" s="8" t="s">
        <v>94</v>
      </c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6"/>
      <c r="P4" s="3"/>
      <c r="Q4" s="9"/>
      <c r="R4" s="9"/>
      <c r="S4" s="9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0.5" customHeight="1">
      <c r="A5" s="1"/>
      <c r="B5" s="8" t="s">
        <v>125</v>
      </c>
      <c r="C5" s="6"/>
      <c r="D5" s="6"/>
      <c r="E5" s="8"/>
      <c r="F5" s="7"/>
      <c r="G5" s="7"/>
      <c r="H5" s="7"/>
      <c r="I5" s="7"/>
      <c r="J5" s="7"/>
      <c r="K5" s="7"/>
      <c r="L5" s="7"/>
      <c r="M5" s="7"/>
      <c r="N5" s="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61"/>
      <c r="AB5" s="161"/>
      <c r="AC5" s="161"/>
    </row>
    <row r="6" spans="1:41" s="11" customFormat="1" ht="18.75" customHeight="1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8"/>
      <c r="P6" s="12"/>
      <c r="Q6" s="13"/>
      <c r="R6" s="14"/>
      <c r="S6" s="15"/>
      <c r="T6" s="12"/>
      <c r="U6" s="12"/>
      <c r="V6" s="12"/>
      <c r="W6" s="12"/>
      <c r="X6" s="12"/>
      <c r="Y6" s="12"/>
      <c r="Z6" s="12"/>
      <c r="AA6" s="12"/>
      <c r="AB6" s="12"/>
      <c r="AC6" s="12"/>
      <c r="AO6" s="2"/>
    </row>
    <row r="7" spans="1:41" s="11" customFormat="1" ht="10.5" customHeight="1">
      <c r="A7" s="8"/>
      <c r="B7" s="16" t="s">
        <v>74</v>
      </c>
      <c r="C7" s="8"/>
      <c r="D7" s="8"/>
      <c r="E7" s="8"/>
      <c r="F7" s="10"/>
      <c r="G7" s="10"/>
      <c r="H7" s="10"/>
      <c r="I7" s="10"/>
      <c r="J7" s="10"/>
      <c r="K7" s="10"/>
      <c r="L7" s="10"/>
      <c r="M7" s="10"/>
      <c r="N7" s="8"/>
      <c r="P7" s="12"/>
      <c r="Q7" s="13"/>
      <c r="R7" s="14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  <c r="AO7" s="2"/>
    </row>
    <row r="8" spans="1:41" s="11" customFormat="1" ht="10.5" customHeight="1">
      <c r="A8" s="8"/>
      <c r="B8" s="8"/>
      <c r="C8" s="8"/>
      <c r="D8" s="8"/>
      <c r="E8" s="8"/>
      <c r="F8" s="10"/>
      <c r="G8" s="10"/>
      <c r="H8" s="10"/>
      <c r="I8" s="10"/>
      <c r="J8" s="10"/>
      <c r="K8" s="10"/>
      <c r="L8" s="10"/>
      <c r="M8" s="10"/>
      <c r="N8" s="8"/>
      <c r="P8" s="12"/>
      <c r="Q8" s="13"/>
      <c r="R8" s="14"/>
      <c r="S8" s="15"/>
      <c r="T8" s="12"/>
      <c r="U8" s="12"/>
      <c r="V8" s="12"/>
      <c r="W8" s="12"/>
      <c r="X8" s="12"/>
      <c r="Y8" s="12"/>
      <c r="Z8" s="12"/>
      <c r="AA8" s="12"/>
      <c r="AB8" s="12"/>
      <c r="AC8" s="12"/>
      <c r="AO8" s="2"/>
    </row>
    <row r="9" spans="1:33" ht="10.5" customHeight="1">
      <c r="A9" s="1"/>
      <c r="B9" s="5"/>
      <c r="C9" s="5"/>
      <c r="D9" s="1"/>
      <c r="E9" s="8"/>
      <c r="F9" s="17" t="s">
        <v>36</v>
      </c>
      <c r="G9" s="17"/>
      <c r="H9" s="7"/>
      <c r="I9" s="7"/>
      <c r="J9" s="18"/>
      <c r="K9" s="19" t="s">
        <v>37</v>
      </c>
      <c r="L9" s="7"/>
      <c r="M9" s="7"/>
      <c r="N9" s="1"/>
      <c r="X9" s="3"/>
      <c r="Y9" s="3"/>
      <c r="Z9" s="3"/>
      <c r="AA9" s="3"/>
      <c r="AB9" s="3" t="s">
        <v>136</v>
      </c>
      <c r="AC9" s="3"/>
      <c r="AD9" s="3" t="s">
        <v>137</v>
      </c>
      <c r="AG9" s="2" t="s">
        <v>138</v>
      </c>
    </row>
    <row r="10" spans="1:29" ht="10.5" customHeight="1">
      <c r="A10" s="1"/>
      <c r="B10" s="5"/>
      <c r="C10" s="5"/>
      <c r="D10" s="1"/>
      <c r="E10" s="8"/>
      <c r="F10" s="20" t="s">
        <v>38</v>
      </c>
      <c r="G10" s="21"/>
      <c r="H10" s="7"/>
      <c r="I10" s="22" t="s">
        <v>41</v>
      </c>
      <c r="J10" s="18"/>
      <c r="K10" s="20" t="s">
        <v>38</v>
      </c>
      <c r="L10" s="7"/>
      <c r="M10" s="22" t="s">
        <v>41</v>
      </c>
      <c r="N10" s="1"/>
      <c r="Q10" s="11"/>
      <c r="R10" s="23"/>
      <c r="S10" s="23"/>
      <c r="T10" s="23"/>
      <c r="U10" s="23"/>
      <c r="V10" s="23"/>
      <c r="W10" s="23"/>
      <c r="X10" s="3"/>
      <c r="Y10" s="3"/>
      <c r="Z10" s="3"/>
      <c r="AA10" s="3"/>
      <c r="AB10" s="24"/>
      <c r="AC10" s="3"/>
    </row>
    <row r="11" spans="1:31" ht="10.5" customHeight="1">
      <c r="A11" s="1"/>
      <c r="B11" s="5"/>
      <c r="C11" s="5"/>
      <c r="D11" s="1"/>
      <c r="E11" s="8"/>
      <c r="F11" s="20" t="s">
        <v>39</v>
      </c>
      <c r="G11" s="20"/>
      <c r="H11" s="7"/>
      <c r="I11" s="20" t="s">
        <v>39</v>
      </c>
      <c r="J11" s="18"/>
      <c r="K11" s="20" t="s">
        <v>39</v>
      </c>
      <c r="L11" s="7"/>
      <c r="M11" s="20" t="s">
        <v>39</v>
      </c>
      <c r="N11" s="1"/>
      <c r="Q11" s="11"/>
      <c r="R11" s="23"/>
      <c r="S11" s="23"/>
      <c r="T11" s="23"/>
      <c r="U11" s="23"/>
      <c r="V11" s="23"/>
      <c r="W11" s="23"/>
      <c r="X11" s="3"/>
      <c r="Y11" s="3"/>
      <c r="Z11" s="3"/>
      <c r="AA11" s="3"/>
      <c r="AB11" s="3" t="s">
        <v>135</v>
      </c>
      <c r="AC11" s="3"/>
      <c r="AD11" s="3" t="s">
        <v>133</v>
      </c>
      <c r="AE11" s="3"/>
    </row>
    <row r="12" spans="1:33" ht="10.5" customHeight="1">
      <c r="A12" s="1"/>
      <c r="B12" s="5"/>
      <c r="C12" s="5"/>
      <c r="D12" s="1"/>
      <c r="E12" s="8"/>
      <c r="F12" s="20" t="s">
        <v>40</v>
      </c>
      <c r="G12" s="25" t="s">
        <v>123</v>
      </c>
      <c r="H12" s="7"/>
      <c r="I12" s="26" t="s">
        <v>42</v>
      </c>
      <c r="J12" s="18"/>
      <c r="K12" s="20" t="s">
        <v>44</v>
      </c>
      <c r="L12" s="7"/>
      <c r="M12" s="26" t="s">
        <v>42</v>
      </c>
      <c r="N12" s="1"/>
      <c r="Q12" s="11" t="s">
        <v>76</v>
      </c>
      <c r="R12" s="23"/>
      <c r="S12" s="23"/>
      <c r="T12" s="23"/>
      <c r="U12" s="23" t="s">
        <v>77</v>
      </c>
      <c r="V12" s="23"/>
      <c r="W12" s="23"/>
      <c r="X12" s="3"/>
      <c r="Y12" s="3"/>
      <c r="Z12" s="3"/>
      <c r="AA12" s="3" t="s">
        <v>79</v>
      </c>
      <c r="AB12" s="27">
        <v>3340005</v>
      </c>
      <c r="AC12" s="27"/>
      <c r="AD12" s="28">
        <v>2489129</v>
      </c>
      <c r="AG12" s="29">
        <f>+AB12-AD12</f>
        <v>850876</v>
      </c>
    </row>
    <row r="13" spans="1:33" ht="10.5" customHeight="1">
      <c r="A13" s="1"/>
      <c r="B13" s="5"/>
      <c r="C13" s="5"/>
      <c r="D13" s="1"/>
      <c r="E13" s="8"/>
      <c r="F13" s="30"/>
      <c r="G13" s="31"/>
      <c r="H13" s="7"/>
      <c r="I13" s="20" t="s">
        <v>40</v>
      </c>
      <c r="J13" s="18"/>
      <c r="K13" s="30"/>
      <c r="L13" s="7"/>
      <c r="M13" s="32" t="s">
        <v>43</v>
      </c>
      <c r="N13" s="1"/>
      <c r="Q13" s="11" t="s">
        <v>78</v>
      </c>
      <c r="R13" s="23">
        <v>187966.2</v>
      </c>
      <c r="S13" s="23"/>
      <c r="T13" s="23"/>
      <c r="U13" s="23">
        <f>6471415+702263+54981</f>
        <v>7228659</v>
      </c>
      <c r="V13" s="23"/>
      <c r="W13" s="23"/>
      <c r="X13" s="3"/>
      <c r="Y13" s="3"/>
      <c r="Z13" s="33"/>
      <c r="AA13" s="3" t="s">
        <v>80</v>
      </c>
      <c r="AB13" s="28">
        <v>636441</v>
      </c>
      <c r="AC13" s="28"/>
      <c r="AD13" s="28">
        <v>487164</v>
      </c>
      <c r="AG13" s="29">
        <f aca="true" t="shared" si="0" ref="AG13:AG22">+AB13-AD13</f>
        <v>149277</v>
      </c>
    </row>
    <row r="14" spans="1:33" ht="10.5" customHeight="1">
      <c r="A14" s="1"/>
      <c r="B14" s="5"/>
      <c r="C14" s="5"/>
      <c r="D14" s="1"/>
      <c r="E14" s="8"/>
      <c r="F14" s="34" t="s">
        <v>124</v>
      </c>
      <c r="G14" s="35" t="s">
        <v>139</v>
      </c>
      <c r="H14" s="36"/>
      <c r="I14" s="34" t="s">
        <v>75</v>
      </c>
      <c r="J14" s="36"/>
      <c r="K14" s="37" t="str">
        <f>+F14</f>
        <v>31/12/2001</v>
      </c>
      <c r="L14" s="36"/>
      <c r="M14" s="38" t="str">
        <f>+I14</f>
        <v>31/12/2000</v>
      </c>
      <c r="N14" s="1"/>
      <c r="Q14" s="11" t="s">
        <v>79</v>
      </c>
      <c r="R14" s="23">
        <v>821843</v>
      </c>
      <c r="S14" s="23"/>
      <c r="T14" s="23"/>
      <c r="U14" s="23">
        <f>59099+20869</f>
        <v>79968</v>
      </c>
      <c r="V14" s="23"/>
      <c r="W14" s="23">
        <v>112283</v>
      </c>
      <c r="X14" s="3"/>
      <c r="Y14" s="3"/>
      <c r="Z14" s="33"/>
      <c r="AA14" s="39" t="s">
        <v>82</v>
      </c>
      <c r="AB14" s="28">
        <v>88563.61</v>
      </c>
      <c r="AC14" s="28"/>
      <c r="AD14" s="28">
        <v>71408</v>
      </c>
      <c r="AG14" s="29">
        <f t="shared" si="0"/>
        <v>17155.61</v>
      </c>
    </row>
    <row r="15" spans="1:33" ht="10.5" customHeight="1">
      <c r="A15" s="1"/>
      <c r="B15" s="5"/>
      <c r="C15" s="5"/>
      <c r="D15" s="1"/>
      <c r="E15" s="8"/>
      <c r="F15" s="20" t="s">
        <v>5</v>
      </c>
      <c r="G15" s="25"/>
      <c r="H15" s="40"/>
      <c r="I15" s="22" t="s">
        <v>5</v>
      </c>
      <c r="J15" s="40"/>
      <c r="K15" s="20" t="s">
        <v>5</v>
      </c>
      <c r="L15" s="40"/>
      <c r="M15" s="22" t="s">
        <v>5</v>
      </c>
      <c r="N15" s="41"/>
      <c r="Q15" s="11" t="s">
        <v>80</v>
      </c>
      <c r="R15" s="23">
        <v>224399</v>
      </c>
      <c r="S15" s="23"/>
      <c r="T15" s="23"/>
      <c r="U15" s="3">
        <f>3344.26+5901.63+6098.36+6098.36+5901.63+6098.36+5901.63</f>
        <v>39344.229999999996</v>
      </c>
      <c r="V15" s="23"/>
      <c r="W15" s="23">
        <v>4238</v>
      </c>
      <c r="X15" s="33">
        <f>494069.6-218956.35</f>
        <v>275113.25</v>
      </c>
      <c r="Y15" s="3"/>
      <c r="Z15" s="33"/>
      <c r="AA15" s="3" t="s">
        <v>126</v>
      </c>
      <c r="AB15" s="28">
        <v>77126</v>
      </c>
      <c r="AC15" s="28"/>
      <c r="AD15" s="28">
        <v>62842</v>
      </c>
      <c r="AG15" s="29">
        <f t="shared" si="0"/>
        <v>14284</v>
      </c>
    </row>
    <row r="16" spans="1:33" ht="10.5" customHeight="1">
      <c r="A16" s="1"/>
      <c r="B16" s="1"/>
      <c r="C16" s="1"/>
      <c r="D16" s="1"/>
      <c r="E16" s="1"/>
      <c r="F16" s="1"/>
      <c r="G16" s="42"/>
      <c r="H16" s="1"/>
      <c r="I16" s="1"/>
      <c r="J16" s="1"/>
      <c r="K16" s="1"/>
      <c r="L16" s="1"/>
      <c r="M16" s="1"/>
      <c r="N16" s="43"/>
      <c r="Q16" s="11" t="s">
        <v>81</v>
      </c>
      <c r="R16" s="23">
        <v>19678</v>
      </c>
      <c r="S16" s="23"/>
      <c r="T16" s="23"/>
      <c r="U16" s="23"/>
      <c r="V16" s="23"/>
      <c r="W16" s="23"/>
      <c r="X16" s="3"/>
      <c r="Y16" s="3"/>
      <c r="Z16" s="33"/>
      <c r="AA16" s="3" t="s">
        <v>78</v>
      </c>
      <c r="AB16" s="44">
        <v>684551</v>
      </c>
      <c r="AC16" s="44"/>
      <c r="AD16" s="28">
        <v>541767</v>
      </c>
      <c r="AG16" s="29">
        <f t="shared" si="0"/>
        <v>142784</v>
      </c>
    </row>
    <row r="17" spans="1:33" ht="12" customHeight="1" thickBot="1">
      <c r="A17" s="1"/>
      <c r="B17" s="45" t="s">
        <v>6</v>
      </c>
      <c r="C17" s="5" t="s">
        <v>4</v>
      </c>
      <c r="D17" s="1" t="s">
        <v>98</v>
      </c>
      <c r="E17" s="8"/>
      <c r="F17" s="46">
        <f>+K17-G17</f>
        <v>14200.768089999998</v>
      </c>
      <c r="G17" s="47">
        <v>33364</v>
      </c>
      <c r="H17" s="18"/>
      <c r="I17" s="46">
        <v>12578</v>
      </c>
      <c r="J17" s="18"/>
      <c r="K17" s="46">
        <f>+'[1]PL-1'!$AM$17/1000</f>
        <v>47564.76809</v>
      </c>
      <c r="L17" s="48"/>
      <c r="M17" s="46">
        <v>58031</v>
      </c>
      <c r="N17" s="4"/>
      <c r="O17" s="2">
        <v>72962</v>
      </c>
      <c r="P17" s="49">
        <f>+M17-O17</f>
        <v>-14931</v>
      </c>
      <c r="Q17" s="11" t="s">
        <v>82</v>
      </c>
      <c r="R17" s="23">
        <v>29098</v>
      </c>
      <c r="S17" s="23"/>
      <c r="T17" s="23"/>
      <c r="U17" s="23"/>
      <c r="V17" s="23"/>
      <c r="W17" s="23"/>
      <c r="X17" s="3"/>
      <c r="Y17" s="3"/>
      <c r="Z17" s="33"/>
      <c r="AA17" s="3" t="s">
        <v>81</v>
      </c>
      <c r="AB17" s="44">
        <v>102418</v>
      </c>
      <c r="AD17" s="28">
        <v>77337</v>
      </c>
      <c r="AG17" s="29">
        <f t="shared" si="0"/>
        <v>25081</v>
      </c>
    </row>
    <row r="18" spans="1:33" ht="12" customHeight="1" thickBot="1">
      <c r="A18" s="1"/>
      <c r="B18" s="5"/>
      <c r="C18" s="5" t="s">
        <v>7</v>
      </c>
      <c r="D18" s="50" t="s">
        <v>15</v>
      </c>
      <c r="E18" s="8"/>
      <c r="F18" s="46">
        <f>+K18-G18</f>
        <v>0</v>
      </c>
      <c r="G18" s="47">
        <v>0</v>
      </c>
      <c r="H18" s="18"/>
      <c r="I18" s="46">
        <v>0</v>
      </c>
      <c r="J18" s="18"/>
      <c r="K18" s="46">
        <v>0</v>
      </c>
      <c r="L18" s="18"/>
      <c r="M18" s="46">
        <v>239</v>
      </c>
      <c r="N18" s="1"/>
      <c r="O18" s="2">
        <v>35</v>
      </c>
      <c r="P18" s="49">
        <f aca="true" t="shared" si="1" ref="P18:P55">+M18-O18</f>
        <v>204</v>
      </c>
      <c r="Q18" s="11" t="s">
        <v>83</v>
      </c>
      <c r="R18" s="23"/>
      <c r="S18" s="23"/>
      <c r="T18" s="23"/>
      <c r="U18" s="23">
        <v>35772.36</v>
      </c>
      <c r="V18" s="23"/>
      <c r="W18" s="23">
        <v>35383.53</v>
      </c>
      <c r="X18" s="3"/>
      <c r="Y18" s="3"/>
      <c r="Z18" s="33"/>
      <c r="AA18" s="3" t="s">
        <v>85</v>
      </c>
      <c r="AB18" s="44">
        <v>189470</v>
      </c>
      <c r="AD18" s="28">
        <v>140538</v>
      </c>
      <c r="AG18" s="29">
        <f t="shared" si="0"/>
        <v>48932</v>
      </c>
    </row>
    <row r="19" spans="1:33" ht="12" customHeight="1" thickBot="1">
      <c r="A19" s="1"/>
      <c r="B19" s="1"/>
      <c r="C19" s="5" t="s">
        <v>9</v>
      </c>
      <c r="D19" s="50" t="s">
        <v>16</v>
      </c>
      <c r="E19" s="1"/>
      <c r="F19" s="46">
        <f>+K19-G19</f>
        <v>39</v>
      </c>
      <c r="G19" s="47">
        <v>1232</v>
      </c>
      <c r="H19" s="1"/>
      <c r="I19" s="46">
        <v>191</v>
      </c>
      <c r="J19" s="1"/>
      <c r="K19" s="46">
        <v>1271</v>
      </c>
      <c r="L19" s="1"/>
      <c r="M19" s="46">
        <v>1815</v>
      </c>
      <c r="N19" s="51"/>
      <c r="O19" s="2">
        <v>3080</v>
      </c>
      <c r="P19" s="49">
        <f t="shared" si="1"/>
        <v>-1265</v>
      </c>
      <c r="Q19" s="11" t="s">
        <v>84</v>
      </c>
      <c r="R19" s="23"/>
      <c r="S19" s="23"/>
      <c r="T19" s="23"/>
      <c r="U19" s="23"/>
      <c r="V19" s="23"/>
      <c r="W19" s="23"/>
      <c r="X19" s="3">
        <f>3344.26+5901.63+6098.36+6098.36+5901.63+6098.36+5901.63</f>
        <v>39344.229999999996</v>
      </c>
      <c r="Y19" s="3"/>
      <c r="Z19" s="33"/>
      <c r="AA19" s="3" t="s">
        <v>86</v>
      </c>
      <c r="AB19" s="44">
        <v>115836</v>
      </c>
      <c r="AC19" s="44"/>
      <c r="AD19" s="28">
        <v>86880</v>
      </c>
      <c r="AG19" s="29">
        <f t="shared" si="0"/>
        <v>28956</v>
      </c>
    </row>
    <row r="20" spans="1:33" ht="12" customHeight="1">
      <c r="A20" s="1"/>
      <c r="B20" s="45" t="s">
        <v>8</v>
      </c>
      <c r="C20" s="5" t="s">
        <v>4</v>
      </c>
      <c r="D20" s="165" t="s">
        <v>146</v>
      </c>
      <c r="E20" s="165"/>
      <c r="F20" s="52"/>
      <c r="G20" s="53"/>
      <c r="H20" s="18"/>
      <c r="I20" s="52"/>
      <c r="J20" s="18"/>
      <c r="K20" s="18"/>
      <c r="L20" s="18"/>
      <c r="M20" s="18"/>
      <c r="N20" s="51"/>
      <c r="P20" s="49">
        <f t="shared" si="1"/>
        <v>0</v>
      </c>
      <c r="Q20" s="11" t="s">
        <v>85</v>
      </c>
      <c r="R20" s="23">
        <v>37170</v>
      </c>
      <c r="S20" s="23"/>
      <c r="T20" s="23"/>
      <c r="U20" s="23"/>
      <c r="V20" s="23"/>
      <c r="W20" s="23"/>
      <c r="X20" s="3"/>
      <c r="Y20" s="3"/>
      <c r="Z20" s="33"/>
      <c r="AA20" s="3" t="s">
        <v>127</v>
      </c>
      <c r="AB20" s="27">
        <v>385269</v>
      </c>
      <c r="AC20" s="3"/>
      <c r="AD20" s="28">
        <v>289219</v>
      </c>
      <c r="AG20" s="29">
        <f t="shared" si="0"/>
        <v>96050</v>
      </c>
    </row>
    <row r="21" spans="1:33" ht="10.5" customHeight="1" hidden="1">
      <c r="A21" s="1"/>
      <c r="B21" s="5"/>
      <c r="C21" s="5"/>
      <c r="D21" s="1"/>
      <c r="E21" s="8"/>
      <c r="F21" s="52"/>
      <c r="G21" s="53" t="s">
        <v>60</v>
      </c>
      <c r="H21" s="18"/>
      <c r="I21" s="52"/>
      <c r="J21" s="18"/>
      <c r="K21" s="18" t="s">
        <v>60</v>
      </c>
      <c r="L21" s="18"/>
      <c r="M21" s="18" t="s">
        <v>60</v>
      </c>
      <c r="N21" s="1"/>
      <c r="P21" s="49" t="e">
        <f t="shared" si="1"/>
        <v>#VALUE!</v>
      </c>
      <c r="Q21" s="11" t="s">
        <v>86</v>
      </c>
      <c r="R21" s="23">
        <v>29289</v>
      </c>
      <c r="S21" s="23"/>
      <c r="T21" s="23"/>
      <c r="U21" s="23"/>
      <c r="V21" s="23"/>
      <c r="W21" s="23"/>
      <c r="X21" s="3"/>
      <c r="Y21" s="3"/>
      <c r="Z21" s="33"/>
      <c r="AA21" s="3"/>
      <c r="AB21" s="27"/>
      <c r="AC21" s="3"/>
      <c r="AD21" s="28"/>
      <c r="AG21" s="29">
        <f t="shared" si="0"/>
        <v>0</v>
      </c>
    </row>
    <row r="22" spans="1:33" ht="10.5" customHeight="1">
      <c r="A22" s="1"/>
      <c r="B22" s="5"/>
      <c r="C22" s="5"/>
      <c r="D22" s="1" t="s">
        <v>147</v>
      </c>
      <c r="E22" s="8"/>
      <c r="F22" s="52"/>
      <c r="G22" s="53"/>
      <c r="H22" s="18"/>
      <c r="I22" s="52"/>
      <c r="J22" s="18"/>
      <c r="K22" s="18"/>
      <c r="L22" s="18"/>
      <c r="M22" s="18"/>
      <c r="N22" s="1"/>
      <c r="P22" s="49">
        <f t="shared" si="1"/>
        <v>0</v>
      </c>
      <c r="Q22" s="11" t="s">
        <v>87</v>
      </c>
      <c r="R22" s="23">
        <v>8338.68</v>
      </c>
      <c r="S22" s="23"/>
      <c r="T22" s="23"/>
      <c r="U22" s="23"/>
      <c r="V22" s="23"/>
      <c r="W22" s="23"/>
      <c r="X22" s="3"/>
      <c r="Y22" s="3"/>
      <c r="Z22" s="33"/>
      <c r="AA22" s="3" t="s">
        <v>128</v>
      </c>
      <c r="AB22" s="27">
        <f>1411.97+34118.49</f>
        <v>35530.46</v>
      </c>
      <c r="AC22" s="27"/>
      <c r="AD22" s="28">
        <v>25189</v>
      </c>
      <c r="AG22" s="29">
        <f t="shared" si="0"/>
        <v>10341.46</v>
      </c>
    </row>
    <row r="23" spans="1:33" ht="10.5" customHeight="1" thickBot="1">
      <c r="A23" s="1"/>
      <c r="B23" s="5"/>
      <c r="C23" s="5"/>
      <c r="D23" s="1" t="s">
        <v>116</v>
      </c>
      <c r="E23" s="8"/>
      <c r="F23" s="52"/>
      <c r="G23" s="53"/>
      <c r="H23" s="18"/>
      <c r="I23" s="52"/>
      <c r="J23" s="18"/>
      <c r="K23" s="18"/>
      <c r="L23" s="18"/>
      <c r="M23" s="18"/>
      <c r="N23" s="1"/>
      <c r="P23" s="49">
        <f t="shared" si="1"/>
        <v>0</v>
      </c>
      <c r="Q23" s="11"/>
      <c r="R23" s="23"/>
      <c r="S23" s="23"/>
      <c r="T23" s="23"/>
      <c r="U23" s="23"/>
      <c r="V23" s="23"/>
      <c r="W23" s="23"/>
      <c r="X23" s="3"/>
      <c r="Y23" s="3"/>
      <c r="Z23" s="3"/>
      <c r="AA23" s="3"/>
      <c r="AB23" s="54">
        <f>SUM(AB12:AB22)</f>
        <v>5655210.069999999</v>
      </c>
      <c r="AC23" s="54"/>
      <c r="AD23" s="54">
        <f>SUM(AD12:AD22)</f>
        <v>4271473</v>
      </c>
      <c r="AE23" s="54"/>
      <c r="AG23" s="29">
        <f>SUM(AG12:AG22)</f>
        <v>1383737.0699999998</v>
      </c>
    </row>
    <row r="24" spans="1:29" ht="10.5" customHeight="1" thickTop="1">
      <c r="A24" s="1"/>
      <c r="B24" s="5"/>
      <c r="C24" s="5"/>
      <c r="D24" s="1" t="s">
        <v>103</v>
      </c>
      <c r="E24" s="8"/>
      <c r="F24" s="52"/>
      <c r="G24" s="53"/>
      <c r="H24" s="18"/>
      <c r="I24" s="52"/>
      <c r="J24" s="18"/>
      <c r="K24" s="18"/>
      <c r="L24" s="18"/>
      <c r="M24" s="18"/>
      <c r="N24" s="1"/>
      <c r="P24" s="49">
        <f t="shared" si="1"/>
        <v>0</v>
      </c>
      <c r="Q24" s="11"/>
      <c r="R24" s="23">
        <f>SUM(R13:R22)</f>
        <v>1357781.88</v>
      </c>
      <c r="S24" s="23"/>
      <c r="T24" s="23"/>
      <c r="U24" s="23">
        <f>SUM(U13:U22)</f>
        <v>7383743.590000001</v>
      </c>
      <c r="V24" s="23"/>
      <c r="W24" s="23"/>
      <c r="X24" s="3"/>
      <c r="Y24" s="3"/>
      <c r="Z24" s="3"/>
      <c r="AA24" s="3" t="s">
        <v>130</v>
      </c>
      <c r="AB24" s="27"/>
      <c r="AC24" s="3"/>
    </row>
    <row r="25" spans="1:29" ht="10.5" customHeight="1">
      <c r="A25" s="1"/>
      <c r="B25" s="5"/>
      <c r="C25" s="5"/>
      <c r="D25" s="1" t="s">
        <v>104</v>
      </c>
      <c r="E25" s="8"/>
      <c r="F25" s="55">
        <f>+K25-G25</f>
        <v>1300</v>
      </c>
      <c r="G25" s="53">
        <f>+'[2]Presentation'!$K$25</f>
        <v>1041</v>
      </c>
      <c r="H25" s="18"/>
      <c r="I25" s="55">
        <v>-6437</v>
      </c>
      <c r="J25" s="18"/>
      <c r="K25" s="52">
        <v>2341</v>
      </c>
      <c r="L25" s="18"/>
      <c r="M25" s="52">
        <f>10933-487</f>
        <v>10446</v>
      </c>
      <c r="N25" s="1"/>
      <c r="O25" s="2">
        <v>27384</v>
      </c>
      <c r="P25" s="49">
        <f t="shared" si="1"/>
        <v>-16938</v>
      </c>
      <c r="Q25" s="11"/>
      <c r="R25" s="23"/>
      <c r="S25" s="23"/>
      <c r="T25" s="23"/>
      <c r="U25" s="23"/>
      <c r="V25" s="23"/>
      <c r="W25" s="23"/>
      <c r="X25" s="3"/>
      <c r="Y25" s="3"/>
      <c r="Z25" s="33"/>
      <c r="AA25" s="3"/>
      <c r="AB25" s="3"/>
      <c r="AC25" s="3"/>
    </row>
    <row r="26" spans="1:30" ht="10.5" customHeight="1">
      <c r="A26" s="1"/>
      <c r="B26" s="5"/>
      <c r="C26" s="5" t="s">
        <v>7</v>
      </c>
      <c r="D26" s="1" t="s">
        <v>99</v>
      </c>
      <c r="E26" s="8"/>
      <c r="F26" s="55">
        <f>+K26-G26</f>
        <v>-1530.6983499999997</v>
      </c>
      <c r="G26" s="53">
        <f>+'[2]Presentation'!$K$26</f>
        <v>-5517.171</v>
      </c>
      <c r="H26" s="18"/>
      <c r="I26" s="55">
        <f>+M26-'[2]Presentation'!$M$26</f>
        <v>-2344</v>
      </c>
      <c r="J26" s="18"/>
      <c r="K26" s="52">
        <f>-'[1]PL-1'!$AM$61/1000</f>
        <v>-7047.86935</v>
      </c>
      <c r="L26" s="18"/>
      <c r="M26" s="52">
        <v>-7549</v>
      </c>
      <c r="N26" s="1"/>
      <c r="O26" s="2">
        <v>-6097</v>
      </c>
      <c r="P26" s="49">
        <f t="shared" si="1"/>
        <v>-1452</v>
      </c>
      <c r="Q26" s="56"/>
      <c r="R26" s="23">
        <f>-R24/1000</f>
        <v>-1357.78188</v>
      </c>
      <c r="S26" s="23"/>
      <c r="T26" s="23"/>
      <c r="U26" s="23">
        <f>-U24/1000</f>
        <v>-7383.743590000001</v>
      </c>
      <c r="V26" s="23"/>
      <c r="W26" s="23"/>
      <c r="X26" s="3"/>
      <c r="Y26" s="3"/>
      <c r="Z26" s="33"/>
      <c r="AA26" s="3"/>
      <c r="AB26" s="3" t="s">
        <v>131</v>
      </c>
      <c r="AC26" s="3"/>
      <c r="AD26" s="3" t="s">
        <v>132</v>
      </c>
    </row>
    <row r="27" spans="1:29" ht="10.5" customHeight="1">
      <c r="A27" s="1"/>
      <c r="B27" s="5"/>
      <c r="C27" s="5" t="s">
        <v>9</v>
      </c>
      <c r="D27" s="1" t="s">
        <v>19</v>
      </c>
      <c r="E27" s="1"/>
      <c r="F27" s="55">
        <f>+K27-G27</f>
        <v>-1447.2100699999992</v>
      </c>
      <c r="G27" s="53">
        <f>+'[2]Presentation'!$K$27</f>
        <v>-4208</v>
      </c>
      <c r="H27" s="1"/>
      <c r="I27" s="55">
        <f>+M27-'[2]Presentation'!$M$27</f>
        <v>-1636.8751699999993</v>
      </c>
      <c r="J27" s="1"/>
      <c r="K27" s="57">
        <f>-AB23/1000</f>
        <v>-5655.210069999999</v>
      </c>
      <c r="L27" s="1"/>
      <c r="M27" s="58">
        <v>-6021</v>
      </c>
      <c r="N27" s="1"/>
      <c r="O27" s="2">
        <v>-4270</v>
      </c>
      <c r="P27" s="49">
        <f t="shared" si="1"/>
        <v>-1751</v>
      </c>
      <c r="Q27" s="59"/>
      <c r="R27" s="23"/>
      <c r="S27" s="23"/>
      <c r="T27" s="23"/>
      <c r="U27" s="23"/>
      <c r="V27" s="23"/>
      <c r="W27" s="23"/>
      <c r="X27" s="3"/>
      <c r="Y27" s="3"/>
      <c r="Z27" s="33"/>
      <c r="AA27" s="3"/>
      <c r="AB27" s="3"/>
      <c r="AC27" s="3"/>
    </row>
    <row r="28" spans="1:31" ht="12.75" customHeight="1" thickBot="1">
      <c r="A28" s="1"/>
      <c r="B28" s="5"/>
      <c r="C28" s="5" t="s">
        <v>10</v>
      </c>
      <c r="D28" s="1" t="s">
        <v>18</v>
      </c>
      <c r="E28" s="8"/>
      <c r="F28" s="46">
        <v>0</v>
      </c>
      <c r="G28" s="60">
        <v>0</v>
      </c>
      <c r="H28" s="18"/>
      <c r="I28" s="46">
        <f>+M28-'[2]Presentation'!$M$28</f>
        <v>0</v>
      </c>
      <c r="J28" s="18"/>
      <c r="K28" s="61">
        <v>40915</v>
      </c>
      <c r="L28" s="18"/>
      <c r="M28" s="61">
        <v>0</v>
      </c>
      <c r="N28" s="1"/>
      <c r="P28" s="49">
        <f t="shared" si="1"/>
        <v>0</v>
      </c>
      <c r="Q28" s="62"/>
      <c r="R28" s="3"/>
      <c r="S28" s="3"/>
      <c r="T28" s="3"/>
      <c r="U28" s="3"/>
      <c r="V28" s="3"/>
      <c r="W28" s="3"/>
      <c r="X28" s="3"/>
      <c r="Y28" s="3"/>
      <c r="Z28" s="33"/>
      <c r="AA28" s="3"/>
      <c r="AB28" s="3" t="s">
        <v>129</v>
      </c>
      <c r="AC28" s="3"/>
      <c r="AD28" s="3" t="s">
        <v>133</v>
      </c>
      <c r="AE28" s="3"/>
    </row>
    <row r="29" spans="1:31" ht="13.5" customHeight="1">
      <c r="A29" s="1"/>
      <c r="B29" s="5"/>
      <c r="C29" s="5"/>
      <c r="D29" s="1"/>
      <c r="E29" s="8"/>
      <c r="F29" s="63"/>
      <c r="G29" s="64"/>
      <c r="H29" s="18"/>
      <c r="I29" s="63"/>
      <c r="J29" s="18"/>
      <c r="K29" s="40"/>
      <c r="L29" s="18"/>
      <c r="M29" s="40"/>
      <c r="N29" s="51"/>
      <c r="P29" s="49">
        <f t="shared" si="1"/>
        <v>0</v>
      </c>
      <c r="Q29" s="62">
        <v>13800</v>
      </c>
      <c r="R29" s="39">
        <v>6.15</v>
      </c>
      <c r="S29" s="3"/>
      <c r="T29" s="3"/>
      <c r="U29" s="3"/>
      <c r="V29" s="3"/>
      <c r="W29" s="3"/>
      <c r="X29" s="3"/>
      <c r="Y29" s="3"/>
      <c r="Z29" s="33"/>
      <c r="AA29" s="3" t="s">
        <v>79</v>
      </c>
      <c r="AB29" s="27">
        <v>4419273</v>
      </c>
      <c r="AC29" s="27"/>
      <c r="AD29" s="28">
        <v>2463406</v>
      </c>
      <c r="AE29" s="3"/>
    </row>
    <row r="30" spans="1:31" ht="1.5" customHeight="1">
      <c r="A30" s="1"/>
      <c r="B30" s="5"/>
      <c r="C30" s="5"/>
      <c r="D30" s="1"/>
      <c r="E30" s="8"/>
      <c r="F30" s="63">
        <f>SUM(F25:F29)</f>
        <v>-1677.9084199999988</v>
      </c>
      <c r="G30" s="64"/>
      <c r="H30" s="18"/>
      <c r="I30" s="40"/>
      <c r="J30" s="18"/>
      <c r="K30" s="63">
        <f>SUM(K25:K29)</f>
        <v>30552.92058</v>
      </c>
      <c r="L30" s="18"/>
      <c r="M30" s="63">
        <f>SUM(M25:M29)</f>
        <v>-3124</v>
      </c>
      <c r="N30" s="1"/>
      <c r="P30" s="49"/>
      <c r="Q30" s="62"/>
      <c r="R30" s="39"/>
      <c r="S30" s="3"/>
      <c r="T30" s="3"/>
      <c r="U30" s="3"/>
      <c r="V30" s="33"/>
      <c r="W30" s="33"/>
      <c r="X30" s="33"/>
      <c r="Y30" s="3"/>
      <c r="Z30" s="3"/>
      <c r="AA30" s="3" t="s">
        <v>80</v>
      </c>
      <c r="AB30" s="28">
        <v>653874</v>
      </c>
      <c r="AC30" s="28"/>
      <c r="AD30" s="28">
        <v>493215</v>
      </c>
      <c r="AE30" s="3"/>
    </row>
    <row r="31" spans="1:31" ht="10.5" customHeight="1">
      <c r="A31" s="1"/>
      <c r="B31" s="5"/>
      <c r="C31" s="5" t="s">
        <v>12</v>
      </c>
      <c r="D31" s="1" t="s">
        <v>140</v>
      </c>
      <c r="E31" s="8"/>
      <c r="F31" s="63"/>
      <c r="G31" s="64"/>
      <c r="H31" s="18"/>
      <c r="I31" s="63"/>
      <c r="J31" s="18"/>
      <c r="K31" s="63"/>
      <c r="L31" s="18"/>
      <c r="M31" s="63"/>
      <c r="N31" s="1"/>
      <c r="P31" s="49">
        <f t="shared" si="1"/>
        <v>0</v>
      </c>
      <c r="Q31" s="62"/>
      <c r="R31" s="39"/>
      <c r="S31" s="3"/>
      <c r="T31" s="3"/>
      <c r="U31" s="3"/>
      <c r="V31" s="3"/>
      <c r="W31" s="33"/>
      <c r="X31" s="33"/>
      <c r="Y31" s="3"/>
      <c r="Z31" s="3"/>
      <c r="AA31" s="39" t="s">
        <v>82</v>
      </c>
      <c r="AB31" s="28">
        <v>124646</v>
      </c>
      <c r="AC31" s="28"/>
      <c r="AD31" s="28">
        <v>128296</v>
      </c>
      <c r="AE31" s="3"/>
    </row>
    <row r="32" spans="1:31" ht="10.5" customHeight="1">
      <c r="A32" s="1"/>
      <c r="B32" s="5"/>
      <c r="C32" s="5"/>
      <c r="D32" s="1" t="s">
        <v>112</v>
      </c>
      <c r="E32" s="8"/>
      <c r="F32" s="63"/>
      <c r="G32" s="64"/>
      <c r="H32" s="18"/>
      <c r="I32" s="63"/>
      <c r="J32" s="18"/>
      <c r="K32" s="63"/>
      <c r="L32" s="18"/>
      <c r="M32" s="63"/>
      <c r="N32" s="1"/>
      <c r="P32" s="49">
        <f t="shared" si="1"/>
        <v>0</v>
      </c>
      <c r="Q32" s="62"/>
      <c r="R32" s="39"/>
      <c r="S32" s="3"/>
      <c r="T32" s="3"/>
      <c r="U32" s="3"/>
      <c r="V32" s="3"/>
      <c r="W32" s="33"/>
      <c r="X32" s="33"/>
      <c r="Y32" s="3"/>
      <c r="Z32" s="3"/>
      <c r="AA32" s="3" t="s">
        <v>126</v>
      </c>
      <c r="AB32" s="28">
        <v>159298</v>
      </c>
      <c r="AC32" s="28"/>
      <c r="AD32" s="28">
        <v>0</v>
      </c>
      <c r="AE32" s="3"/>
    </row>
    <row r="33" spans="1:31" ht="12" customHeight="1">
      <c r="A33" s="1"/>
      <c r="B33" s="5"/>
      <c r="C33" s="5"/>
      <c r="D33" s="1" t="s">
        <v>113</v>
      </c>
      <c r="E33" s="8"/>
      <c r="F33" s="55">
        <f>+F30</f>
        <v>-1677.9084199999988</v>
      </c>
      <c r="G33" s="64">
        <f>+'[2]Presentation'!$K$33</f>
        <v>32230.828999999998</v>
      </c>
      <c r="H33" s="18"/>
      <c r="I33" s="55">
        <f>+M33-'[2]Presentation'!$M$33</f>
        <v>-10418.175</v>
      </c>
      <c r="J33" s="18"/>
      <c r="K33" s="55">
        <f>+K30</f>
        <v>30552.92058</v>
      </c>
      <c r="L33" s="18"/>
      <c r="M33" s="63">
        <f>+M30</f>
        <v>-3124</v>
      </c>
      <c r="N33" s="1"/>
      <c r="O33" s="2">
        <v>17017</v>
      </c>
      <c r="P33" s="49">
        <f t="shared" si="1"/>
        <v>-20141</v>
      </c>
      <c r="Q33" s="62"/>
      <c r="R33" s="39"/>
      <c r="S33" s="3"/>
      <c r="T33" s="3"/>
      <c r="U33" s="3"/>
      <c r="V33" s="3"/>
      <c r="W33" s="33"/>
      <c r="X33" s="33"/>
      <c r="Y33" s="3"/>
      <c r="Z33" s="3"/>
      <c r="AA33" s="3" t="s">
        <v>78</v>
      </c>
      <c r="AB33" s="28">
        <v>841407.81</v>
      </c>
      <c r="AC33" s="44"/>
      <c r="AD33" s="28">
        <v>757923.59</v>
      </c>
      <c r="AE33" s="3"/>
    </row>
    <row r="34" spans="1:31" ht="12" customHeight="1">
      <c r="A34" s="1"/>
      <c r="B34" s="5"/>
      <c r="C34" s="5" t="s">
        <v>20</v>
      </c>
      <c r="D34" s="1" t="s">
        <v>114</v>
      </c>
      <c r="E34" s="8"/>
      <c r="F34" s="52"/>
      <c r="G34" s="53"/>
      <c r="H34" s="18"/>
      <c r="I34" s="52"/>
      <c r="J34" s="18"/>
      <c r="K34" s="18"/>
      <c r="L34" s="18"/>
      <c r="M34" s="52"/>
      <c r="N34" s="1"/>
      <c r="P34" s="49">
        <f t="shared" si="1"/>
        <v>0</v>
      </c>
      <c r="Q34" s="62"/>
      <c r="R34" s="39"/>
      <c r="S34" s="3"/>
      <c r="T34" s="3"/>
      <c r="U34" s="3"/>
      <c r="V34" s="3"/>
      <c r="W34" s="33"/>
      <c r="X34" s="33"/>
      <c r="Y34" s="3"/>
      <c r="Z34" s="3"/>
      <c r="AA34" s="3" t="s">
        <v>81</v>
      </c>
      <c r="AB34" s="44">
        <v>93353</v>
      </c>
      <c r="AD34" s="28">
        <v>77349</v>
      </c>
      <c r="AE34" s="3"/>
    </row>
    <row r="35" spans="1:31" ht="11.25" customHeight="1" thickBot="1">
      <c r="A35" s="1"/>
      <c r="B35" s="5"/>
      <c r="C35" s="5"/>
      <c r="D35" s="1" t="s">
        <v>115</v>
      </c>
      <c r="E35" s="8"/>
      <c r="F35" s="46">
        <f>+K35-G35</f>
        <v>0</v>
      </c>
      <c r="G35" s="47">
        <f>+'[2]Presentation'!$K$35</f>
        <v>5162.23</v>
      </c>
      <c r="H35" s="18"/>
      <c r="I35" s="46">
        <f>+M35-'[2]Presentation'!$M$35</f>
        <v>1692.0239999999994</v>
      </c>
      <c r="J35" s="18"/>
      <c r="K35" s="46">
        <f>+'[1]PL-1'!$AM$73/1000</f>
        <v>5162.23</v>
      </c>
      <c r="L35" s="18"/>
      <c r="M35" s="46">
        <f>13450928/1000</f>
        <v>13450.928</v>
      </c>
      <c r="N35" s="1"/>
      <c r="O35" s="2">
        <v>15661</v>
      </c>
      <c r="P35" s="49">
        <f t="shared" si="1"/>
        <v>-2210.072</v>
      </c>
      <c r="Q35" s="62"/>
      <c r="R35" s="39"/>
      <c r="S35" s="3"/>
      <c r="T35" s="3"/>
      <c r="U35" s="3"/>
      <c r="V35" s="3"/>
      <c r="W35" s="33"/>
      <c r="X35" s="33"/>
      <c r="Y35" s="3"/>
      <c r="Z35" s="3"/>
      <c r="AA35" s="3" t="s">
        <v>85</v>
      </c>
      <c r="AB35" s="44">
        <v>155533</v>
      </c>
      <c r="AD35" s="28">
        <v>112675</v>
      </c>
      <c r="AE35" s="3"/>
    </row>
    <row r="36" spans="1:31" ht="10.5" customHeight="1">
      <c r="A36" s="1"/>
      <c r="B36" s="5"/>
      <c r="C36" s="5" t="s">
        <v>21</v>
      </c>
      <c r="D36" s="1" t="s">
        <v>140</v>
      </c>
      <c r="E36" s="8"/>
      <c r="F36" s="52"/>
      <c r="G36" s="53"/>
      <c r="H36" s="18"/>
      <c r="I36" s="52"/>
      <c r="J36" s="18"/>
      <c r="K36" s="18"/>
      <c r="L36" s="18"/>
      <c r="M36" s="52"/>
      <c r="N36" s="1"/>
      <c r="P36" s="49">
        <f t="shared" si="1"/>
        <v>0</v>
      </c>
      <c r="Q36" s="62">
        <f>SUM(Q29:Q35)</f>
        <v>13800</v>
      </c>
      <c r="R36" s="39">
        <f>SUM(R29:R35)</f>
        <v>6.15</v>
      </c>
      <c r="S36" s="65">
        <f>+Q36+R36</f>
        <v>13806.15</v>
      </c>
      <c r="T36" s="3"/>
      <c r="U36" s="3"/>
      <c r="V36" s="3"/>
      <c r="W36" s="33"/>
      <c r="X36" s="33"/>
      <c r="Y36" s="3"/>
      <c r="Z36" s="3"/>
      <c r="AA36" s="3" t="s">
        <v>86</v>
      </c>
      <c r="AB36" s="44">
        <v>131971</v>
      </c>
      <c r="AC36" s="44"/>
      <c r="AD36" s="28">
        <v>99061</v>
      </c>
      <c r="AE36" s="3"/>
    </row>
    <row r="37" spans="1:31" ht="10.5" customHeight="1">
      <c r="A37" s="1"/>
      <c r="B37" s="5"/>
      <c r="C37" s="1"/>
      <c r="D37" s="1" t="s">
        <v>141</v>
      </c>
      <c r="E37" s="8"/>
      <c r="F37" s="50"/>
      <c r="G37" s="66"/>
      <c r="H37" s="1"/>
      <c r="I37" s="50"/>
      <c r="J37" s="1"/>
      <c r="K37" s="1"/>
      <c r="L37" s="1"/>
      <c r="M37" s="50"/>
      <c r="N37" s="1"/>
      <c r="P37" s="49">
        <f t="shared" si="1"/>
        <v>0</v>
      </c>
      <c r="Q37" s="62"/>
      <c r="R37" s="39"/>
      <c r="S37" s="3"/>
      <c r="T37" s="3"/>
      <c r="U37" s="3"/>
      <c r="V37" s="3"/>
      <c r="W37" s="33"/>
      <c r="X37" s="33"/>
      <c r="Y37" s="3"/>
      <c r="Z37" s="3"/>
      <c r="AA37" s="3" t="s">
        <v>127</v>
      </c>
      <c r="AB37" s="27">
        <v>306961</v>
      </c>
      <c r="AC37" s="3"/>
      <c r="AD37" s="28">
        <v>225255</v>
      </c>
      <c r="AE37" s="3"/>
    </row>
    <row r="38" spans="1:31" ht="10.5" customHeight="1">
      <c r="A38" s="1"/>
      <c r="B38" s="5"/>
      <c r="C38" s="5"/>
      <c r="D38" s="1" t="s">
        <v>17</v>
      </c>
      <c r="E38" s="1"/>
      <c r="F38" s="55">
        <f>+F33+F35</f>
        <v>-1677.9084199999988</v>
      </c>
      <c r="G38" s="53">
        <f>+'[2]Presentation'!$K$37:$K$38</f>
        <v>37393.058999999994</v>
      </c>
      <c r="H38" s="18"/>
      <c r="I38" s="55">
        <f>+M38-'[2]Presentation'!$M$38</f>
        <v>-8726.151000000002</v>
      </c>
      <c r="J38" s="18">
        <f>SUM(K20:K35)</f>
        <v>96820.99174</v>
      </c>
      <c r="K38" s="67">
        <f>+K33+K35</f>
        <v>35715.15058</v>
      </c>
      <c r="L38" s="18">
        <f>SUM(M20:M35)</f>
        <v>4078.928</v>
      </c>
      <c r="M38" s="67">
        <f>+M33+M35</f>
        <v>10326.928</v>
      </c>
      <c r="N38" s="1"/>
      <c r="O38" s="2">
        <v>32678</v>
      </c>
      <c r="P38" s="49">
        <f t="shared" si="1"/>
        <v>-22351.072</v>
      </c>
      <c r="Q38" s="33"/>
      <c r="R38" s="3"/>
      <c r="S38" s="3"/>
      <c r="T38" s="3"/>
      <c r="U38" s="3"/>
      <c r="V38" s="3"/>
      <c r="W38" s="33"/>
      <c r="X38" s="33"/>
      <c r="Y38" s="3"/>
      <c r="Z38" s="3"/>
      <c r="AA38" s="3"/>
      <c r="AB38" s="27"/>
      <c r="AC38" s="3"/>
      <c r="AD38" s="28"/>
      <c r="AE38" s="3"/>
    </row>
    <row r="39" spans="1:31" ht="12" customHeight="1" thickBot="1">
      <c r="A39" s="1"/>
      <c r="B39" s="5"/>
      <c r="C39" s="5" t="s">
        <v>22</v>
      </c>
      <c r="D39" s="1" t="s">
        <v>100</v>
      </c>
      <c r="E39" s="8"/>
      <c r="F39" s="46">
        <f>+K39-G39</f>
        <v>-299</v>
      </c>
      <c r="G39" s="47">
        <f>+'[2]Presentation'!$K$39</f>
        <v>-5892</v>
      </c>
      <c r="H39" s="18"/>
      <c r="I39" s="46">
        <f>+M39-'[2]Presentation'!$M$39</f>
        <v>-1764.6999999999998</v>
      </c>
      <c r="J39" s="18"/>
      <c r="K39" s="46">
        <v>-6191</v>
      </c>
      <c r="L39" s="18"/>
      <c r="M39" s="46">
        <v>-6093</v>
      </c>
      <c r="N39" s="4"/>
      <c r="O39" s="2">
        <v>-1433</v>
      </c>
      <c r="P39" s="49">
        <f t="shared" si="1"/>
        <v>-4660</v>
      </c>
      <c r="Q39" s="33"/>
      <c r="R39" s="3"/>
      <c r="S39" s="3"/>
      <c r="T39" s="3"/>
      <c r="U39" s="3"/>
      <c r="V39" s="3"/>
      <c r="W39" s="33"/>
      <c r="X39" s="33"/>
      <c r="Y39" s="3"/>
      <c r="Z39" s="3"/>
      <c r="AA39" s="3" t="s">
        <v>128</v>
      </c>
      <c r="AB39" s="27">
        <v>36418</v>
      </c>
      <c r="AC39" s="27"/>
      <c r="AD39" s="28">
        <v>26944</v>
      </c>
      <c r="AE39" s="3"/>
    </row>
    <row r="40" spans="1:32" ht="10.5" customHeight="1" thickBot="1">
      <c r="A40" s="1"/>
      <c r="B40" s="5"/>
      <c r="C40" s="68" t="s">
        <v>13</v>
      </c>
      <c r="D40" s="68" t="s">
        <v>13</v>
      </c>
      <c r="E40" s="8" t="s">
        <v>142</v>
      </c>
      <c r="F40" s="52"/>
      <c r="G40" s="53"/>
      <c r="H40" s="18"/>
      <c r="I40" s="52"/>
      <c r="J40" s="18"/>
      <c r="K40" s="18"/>
      <c r="L40" s="18"/>
      <c r="M40" s="52"/>
      <c r="N40" s="1"/>
      <c r="P40" s="49">
        <f t="shared" si="1"/>
        <v>0</v>
      </c>
      <c r="Q40" s="33"/>
      <c r="R40" s="3"/>
      <c r="S40" s="3"/>
      <c r="T40" s="3"/>
      <c r="U40" s="3"/>
      <c r="V40" s="3"/>
      <c r="W40" s="33"/>
      <c r="X40" s="33"/>
      <c r="Y40" s="3"/>
      <c r="Z40" s="3"/>
      <c r="AA40" s="3"/>
      <c r="AB40" s="54">
        <f>SUM(AB29:AB39)</f>
        <v>6922734.8100000005</v>
      </c>
      <c r="AC40" s="54"/>
      <c r="AD40" s="54">
        <f>SUM(AD29:AD39)</f>
        <v>4384124.59</v>
      </c>
      <c r="AE40" s="27"/>
      <c r="AF40" s="28">
        <f>+AB40-AD40</f>
        <v>2538610.2200000007</v>
      </c>
    </row>
    <row r="41" spans="1:30" ht="10.5" customHeight="1" thickTop="1">
      <c r="A41" s="1"/>
      <c r="B41" s="5"/>
      <c r="C41" s="68"/>
      <c r="D41" s="68"/>
      <c r="E41" s="8" t="s">
        <v>117</v>
      </c>
      <c r="F41" s="52"/>
      <c r="G41" s="53"/>
      <c r="H41" s="18"/>
      <c r="I41" s="52"/>
      <c r="J41" s="18"/>
      <c r="K41" s="18"/>
      <c r="L41" s="18"/>
      <c r="M41" s="52"/>
      <c r="N41" s="51"/>
      <c r="P41" s="49">
        <f t="shared" si="1"/>
        <v>0</v>
      </c>
      <c r="Q41" s="33"/>
      <c r="R41" s="3"/>
      <c r="S41" s="3"/>
      <c r="T41" s="3"/>
      <c r="U41" s="3"/>
      <c r="V41" s="3"/>
      <c r="W41" s="33"/>
      <c r="X41" s="33"/>
      <c r="Y41" s="3"/>
      <c r="Z41" s="3"/>
      <c r="AA41" s="3" t="s">
        <v>134</v>
      </c>
      <c r="AB41" s="27">
        <f>+AB40+AC40</f>
        <v>6922734.8100000005</v>
      </c>
      <c r="AC41" s="3"/>
      <c r="AD41" s="27">
        <f>+AD40-AD32</f>
        <v>4384124.59</v>
      </c>
    </row>
    <row r="42" spans="1:29" ht="12" customHeight="1">
      <c r="A42" s="1"/>
      <c r="B42" s="5"/>
      <c r="C42" s="68"/>
      <c r="D42" s="68"/>
      <c r="E42" s="8" t="s">
        <v>118</v>
      </c>
      <c r="F42" s="55">
        <f>+F38+F39</f>
        <v>-1976.9084199999988</v>
      </c>
      <c r="G42" s="69">
        <f>+G38+G39</f>
        <v>31501.058999999994</v>
      </c>
      <c r="H42" s="18"/>
      <c r="I42" s="55">
        <f>+M42-'[2]Presentation'!$M$42</f>
        <v>-10490.851000000002</v>
      </c>
      <c r="J42" s="18"/>
      <c r="K42" s="55">
        <f>+K38+K39</f>
        <v>29524.15058</v>
      </c>
      <c r="L42" s="18"/>
      <c r="M42" s="55">
        <f>+M38+M39</f>
        <v>4233.928</v>
      </c>
      <c r="N42" s="70"/>
      <c r="O42" s="2">
        <v>31245</v>
      </c>
      <c r="P42" s="49">
        <f t="shared" si="1"/>
        <v>-27011.072</v>
      </c>
      <c r="Q42" s="33"/>
      <c r="R42" s="3"/>
      <c r="S42" s="3"/>
      <c r="T42" s="3"/>
      <c r="U42" s="3"/>
      <c r="V42" s="3"/>
      <c r="W42" s="33"/>
      <c r="X42" s="33"/>
      <c r="Y42" s="3"/>
      <c r="Z42" s="3"/>
      <c r="AA42" s="3"/>
      <c r="AB42" s="3"/>
      <c r="AC42" s="3"/>
    </row>
    <row r="43" spans="1:29" ht="11.25" customHeight="1" thickBot="1">
      <c r="A43" s="1"/>
      <c r="B43" s="5"/>
      <c r="C43" s="68"/>
      <c r="D43" s="68" t="s">
        <v>14</v>
      </c>
      <c r="E43" s="8" t="s">
        <v>23</v>
      </c>
      <c r="F43" s="46">
        <f>+K43-G43</f>
        <v>44</v>
      </c>
      <c r="G43" s="60">
        <v>35</v>
      </c>
      <c r="H43" s="18"/>
      <c r="I43" s="61">
        <v>0</v>
      </c>
      <c r="J43" s="18"/>
      <c r="K43" s="61">
        <v>79</v>
      </c>
      <c r="L43" s="18"/>
      <c r="M43" s="61">
        <v>0</v>
      </c>
      <c r="N43" s="1"/>
      <c r="P43" s="49"/>
      <c r="Q43" s="71"/>
      <c r="R43" s="72"/>
      <c r="S43" s="73"/>
      <c r="T43" s="74"/>
      <c r="U43" s="74"/>
      <c r="V43" s="33"/>
      <c r="W43" s="33"/>
      <c r="X43" s="33"/>
      <c r="Y43" s="3"/>
      <c r="Z43" s="3"/>
      <c r="AA43" s="3"/>
      <c r="AB43" s="3"/>
      <c r="AC43" s="3"/>
    </row>
    <row r="44" spans="1:29" ht="12" customHeight="1">
      <c r="A44" s="1"/>
      <c r="B44" s="5"/>
      <c r="C44" s="68"/>
      <c r="D44" s="68"/>
      <c r="E44" s="8"/>
      <c r="F44" s="55">
        <f>+F42+F43</f>
        <v>-1932.9084199999988</v>
      </c>
      <c r="G44" s="69">
        <f>+G42-G43</f>
        <v>31466.058999999994</v>
      </c>
      <c r="H44" s="18"/>
      <c r="I44" s="55">
        <f>+I42-I43</f>
        <v>-10490.851000000002</v>
      </c>
      <c r="J44" s="18"/>
      <c r="K44" s="55">
        <f>+K42+K43</f>
        <v>29603.15058</v>
      </c>
      <c r="L44" s="18"/>
      <c r="M44" s="55">
        <f>+M42+M43</f>
        <v>4233.928</v>
      </c>
      <c r="N44" s="1"/>
      <c r="P44" s="49"/>
      <c r="Q44" s="71"/>
      <c r="R44" s="72"/>
      <c r="S44" s="73"/>
      <c r="T44" s="74"/>
      <c r="U44" s="74"/>
      <c r="V44" s="33"/>
      <c r="W44" s="33"/>
      <c r="X44" s="33"/>
      <c r="Y44" s="3"/>
      <c r="Z44" s="3"/>
      <c r="AA44" s="3"/>
      <c r="AB44" s="3"/>
      <c r="AC44" s="3"/>
    </row>
    <row r="45" spans="1:29" ht="14.25" customHeight="1" thickBot="1">
      <c r="A45" s="1"/>
      <c r="B45" s="5"/>
      <c r="C45" s="68" t="s">
        <v>24</v>
      </c>
      <c r="D45" s="75" t="s">
        <v>122</v>
      </c>
      <c r="E45" s="75"/>
      <c r="F45" s="46">
        <f>+K45-G45</f>
        <v>0</v>
      </c>
      <c r="G45" s="60">
        <f>--'[2]Presentation'!$K$45</f>
        <v>-227</v>
      </c>
      <c r="H45" s="18"/>
      <c r="I45" s="61">
        <v>0</v>
      </c>
      <c r="J45" s="18"/>
      <c r="K45" s="61">
        <v>-227</v>
      </c>
      <c r="L45" s="18"/>
      <c r="M45" s="61">
        <v>0</v>
      </c>
      <c r="N45" s="1"/>
      <c r="P45" s="49"/>
      <c r="Q45" s="71"/>
      <c r="R45" s="72"/>
      <c r="S45" s="73"/>
      <c r="T45" s="74"/>
      <c r="U45" s="74"/>
      <c r="V45" s="33"/>
      <c r="W45" s="33"/>
      <c r="X45" s="33"/>
      <c r="Y45" s="3"/>
      <c r="Z45" s="3"/>
      <c r="AA45" s="3"/>
      <c r="AB45" s="3"/>
      <c r="AC45" s="3"/>
    </row>
    <row r="46" spans="1:29" ht="10.5" customHeight="1">
      <c r="A46" s="1"/>
      <c r="B46" s="5"/>
      <c r="C46" s="68" t="s">
        <v>25</v>
      </c>
      <c r="D46" s="8" t="s">
        <v>143</v>
      </c>
      <c r="E46" s="8"/>
      <c r="F46" s="63"/>
      <c r="G46" s="64"/>
      <c r="H46" s="18"/>
      <c r="I46" s="63"/>
      <c r="J46" s="18"/>
      <c r="K46" s="63"/>
      <c r="L46" s="18"/>
      <c r="M46" s="63"/>
      <c r="N46" s="1"/>
      <c r="P46" s="49">
        <f t="shared" si="1"/>
        <v>0</v>
      </c>
      <c r="Q46" s="76"/>
      <c r="R46" s="72"/>
      <c r="S46" s="73"/>
      <c r="T46" s="74"/>
      <c r="U46" s="74"/>
      <c r="V46" s="33"/>
      <c r="W46" s="33"/>
      <c r="X46" s="33"/>
      <c r="Y46" s="3"/>
      <c r="Z46" s="3"/>
      <c r="AA46" s="3"/>
      <c r="AB46" s="3"/>
      <c r="AC46" s="3"/>
    </row>
    <row r="47" spans="1:29" ht="10.5" customHeight="1">
      <c r="A47" s="1"/>
      <c r="B47" s="5"/>
      <c r="C47" s="5"/>
      <c r="D47" s="8" t="s">
        <v>106</v>
      </c>
      <c r="E47" s="8"/>
      <c r="F47" s="52"/>
      <c r="G47" s="53"/>
      <c r="H47" s="18"/>
      <c r="I47" s="52"/>
      <c r="J47" s="18"/>
      <c r="K47" s="52"/>
      <c r="L47" s="18"/>
      <c r="M47" s="52"/>
      <c r="N47" s="1"/>
      <c r="P47" s="49">
        <f t="shared" si="1"/>
        <v>0</v>
      </c>
      <c r="Q47" s="77"/>
      <c r="R47" s="3"/>
      <c r="S47" s="12"/>
      <c r="T47" s="33"/>
      <c r="U47" s="33"/>
      <c r="V47" s="33"/>
      <c r="W47" s="33"/>
      <c r="X47" s="33"/>
      <c r="Y47" s="3"/>
      <c r="Z47" s="3"/>
      <c r="AA47" s="3"/>
      <c r="AB47" s="3"/>
      <c r="AC47" s="3"/>
    </row>
    <row r="48" spans="1:29" ht="12" customHeight="1">
      <c r="A48" s="1"/>
      <c r="B48" s="5"/>
      <c r="C48" s="5"/>
      <c r="D48" s="8" t="s">
        <v>107</v>
      </c>
      <c r="E48" s="8"/>
      <c r="F48" s="55">
        <f>+F44+F45</f>
        <v>-1932.9084199999988</v>
      </c>
      <c r="G48" s="69">
        <f>+G44+G45</f>
        <v>31239.058999999994</v>
      </c>
      <c r="H48" s="18"/>
      <c r="I48" s="55">
        <f>+M48-'[2]Presentation'!$M$48</f>
        <v>-10490.851000000002</v>
      </c>
      <c r="J48" s="18"/>
      <c r="K48" s="55">
        <f>+K44+K45</f>
        <v>29376.15058</v>
      </c>
      <c r="L48" s="18"/>
      <c r="M48" s="55">
        <f>+M44+M45</f>
        <v>4233.928</v>
      </c>
      <c r="N48" s="1"/>
      <c r="O48" s="2">
        <v>31245</v>
      </c>
      <c r="P48" s="49">
        <f t="shared" si="1"/>
        <v>-27011.072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0.5" customHeight="1">
      <c r="A49" s="1"/>
      <c r="B49" s="5"/>
      <c r="C49" s="5" t="s">
        <v>27</v>
      </c>
      <c r="D49" s="68" t="s">
        <v>13</v>
      </c>
      <c r="E49" s="78" t="s">
        <v>108</v>
      </c>
      <c r="F49" s="79">
        <v>0</v>
      </c>
      <c r="G49" s="80">
        <f>+'[2]Presentation'!$K$49</f>
        <v>0</v>
      </c>
      <c r="H49" s="18"/>
      <c r="I49" s="79">
        <v>0</v>
      </c>
      <c r="J49" s="18"/>
      <c r="K49" s="79">
        <v>0</v>
      </c>
      <c r="L49" s="18"/>
      <c r="M49" s="79">
        <v>0</v>
      </c>
      <c r="N49" s="1"/>
      <c r="P49" s="49">
        <f t="shared" si="1"/>
        <v>0</v>
      </c>
      <c r="Q49" s="81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0.5" customHeight="1" thickBot="1">
      <c r="A50" s="1"/>
      <c r="B50" s="5"/>
      <c r="C50" s="5"/>
      <c r="D50" s="68" t="s">
        <v>14</v>
      </c>
      <c r="E50" s="8" t="s">
        <v>109</v>
      </c>
      <c r="F50" s="61">
        <v>0</v>
      </c>
      <c r="G50" s="82">
        <f>+'[2]Presentation'!$K$50</f>
        <v>0</v>
      </c>
      <c r="H50" s="18"/>
      <c r="I50" s="61">
        <v>0</v>
      </c>
      <c r="J50" s="18"/>
      <c r="K50" s="61">
        <v>0</v>
      </c>
      <c r="L50" s="18"/>
      <c r="M50" s="61">
        <v>0</v>
      </c>
      <c r="N50" s="1"/>
      <c r="P50" s="49">
        <f t="shared" si="1"/>
        <v>0</v>
      </c>
      <c r="Q50" s="8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0.5" customHeight="1">
      <c r="A51" s="1"/>
      <c r="B51" s="5"/>
      <c r="C51" s="5"/>
      <c r="D51" s="68" t="s">
        <v>26</v>
      </c>
      <c r="E51" s="8" t="s">
        <v>110</v>
      </c>
      <c r="F51" s="55"/>
      <c r="G51" s="69"/>
      <c r="H51" s="18"/>
      <c r="I51" s="55"/>
      <c r="J51" s="18"/>
      <c r="K51" s="55"/>
      <c r="L51" s="18"/>
      <c r="M51" s="55"/>
      <c r="N51" s="1"/>
      <c r="P51" s="49">
        <f t="shared" si="1"/>
        <v>0</v>
      </c>
      <c r="Q51" s="8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0.5" customHeight="1">
      <c r="A52" s="1"/>
      <c r="B52" s="5"/>
      <c r="C52" s="5"/>
      <c r="D52" s="8"/>
      <c r="E52" s="8" t="s">
        <v>111</v>
      </c>
      <c r="F52" s="79"/>
      <c r="G52" s="84"/>
      <c r="H52" s="18"/>
      <c r="I52" s="79"/>
      <c r="J52" s="18"/>
      <c r="K52" s="79"/>
      <c r="L52" s="18"/>
      <c r="M52" s="79"/>
      <c r="N52" s="1"/>
      <c r="P52" s="49">
        <f t="shared" si="1"/>
        <v>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0.5" customHeight="1" thickBot="1">
      <c r="A53" s="1"/>
      <c r="B53" s="5"/>
      <c r="C53" s="5"/>
      <c r="D53" s="5"/>
      <c r="E53" s="8" t="s">
        <v>105</v>
      </c>
      <c r="F53" s="46">
        <v>0</v>
      </c>
      <c r="G53" s="47">
        <v>0</v>
      </c>
      <c r="H53" s="18"/>
      <c r="I53" s="46">
        <v>0</v>
      </c>
      <c r="J53" s="18"/>
      <c r="K53" s="46">
        <v>0</v>
      </c>
      <c r="L53" s="18"/>
      <c r="M53" s="46">
        <v>0</v>
      </c>
      <c r="N53" s="51"/>
      <c r="P53" s="49">
        <f t="shared" si="1"/>
        <v>0</v>
      </c>
      <c r="Q53" s="8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0.5" customHeight="1">
      <c r="A54" s="1"/>
      <c r="B54" s="85"/>
      <c r="C54" s="68" t="s">
        <v>101</v>
      </c>
      <c r="D54" s="160" t="s">
        <v>144</v>
      </c>
      <c r="E54" s="160"/>
      <c r="F54" s="55"/>
      <c r="G54" s="86"/>
      <c r="H54" s="87"/>
      <c r="I54" s="55"/>
      <c r="J54" s="87"/>
      <c r="K54" s="55"/>
      <c r="L54" s="87"/>
      <c r="M54" s="55"/>
      <c r="N54" s="51"/>
      <c r="P54" s="49">
        <f t="shared" si="1"/>
        <v>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" customHeight="1" thickBot="1">
      <c r="A55" s="1"/>
      <c r="B55" s="5"/>
      <c r="C55" s="88"/>
      <c r="D55" s="8" t="s">
        <v>28</v>
      </c>
      <c r="E55" s="85"/>
      <c r="F55" s="46">
        <f>SUM(F48:F54)</f>
        <v>-1932.9084199999988</v>
      </c>
      <c r="G55" s="47">
        <f>SUM(G48:G54)</f>
        <v>31239.058999999994</v>
      </c>
      <c r="H55" s="87"/>
      <c r="I55" s="46">
        <f>+M55-'[2]Presentation'!$M$55</f>
        <v>-10490.851000000002</v>
      </c>
      <c r="J55" s="87"/>
      <c r="K55" s="89">
        <f>SUM(K48:K54)</f>
        <v>29376.15058</v>
      </c>
      <c r="L55" s="87"/>
      <c r="M55" s="46">
        <f>SUM(M48:M54)</f>
        <v>4233.928</v>
      </c>
      <c r="N55" s="51"/>
      <c r="O55" s="2">
        <v>31245</v>
      </c>
      <c r="P55" s="49">
        <f t="shared" si="1"/>
        <v>-27011.072</v>
      </c>
      <c r="Q55" s="90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0.5" customHeight="1">
      <c r="A56" s="1"/>
      <c r="B56" s="5"/>
      <c r="C56" s="5"/>
      <c r="D56" s="1"/>
      <c r="E56" s="8"/>
      <c r="F56" s="52"/>
      <c r="G56" s="53"/>
      <c r="H56" s="18"/>
      <c r="I56" s="18"/>
      <c r="J56" s="18"/>
      <c r="K56" s="52"/>
      <c r="L56" s="18"/>
      <c r="M56" s="52"/>
      <c r="N56" s="51"/>
      <c r="P56" s="3"/>
      <c r="Q56" s="90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0.5" customHeight="1">
      <c r="A57" s="1"/>
      <c r="B57" s="91" t="s">
        <v>3</v>
      </c>
      <c r="C57" s="1"/>
      <c r="D57" s="1" t="s">
        <v>29</v>
      </c>
      <c r="E57" s="1"/>
      <c r="F57" s="50"/>
      <c r="G57" s="66"/>
      <c r="H57" s="1"/>
      <c r="I57" s="92"/>
      <c r="J57" s="1"/>
      <c r="K57" s="50"/>
      <c r="L57" s="1"/>
      <c r="M57" s="1"/>
      <c r="N57" s="51"/>
      <c r="P57" s="3"/>
      <c r="Q57" s="90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0.5" customHeight="1">
      <c r="A58" s="1"/>
      <c r="B58" s="1"/>
      <c r="C58" s="1"/>
      <c r="D58" s="1" t="s">
        <v>102</v>
      </c>
      <c r="E58" s="1"/>
      <c r="F58" s="50"/>
      <c r="G58" s="66"/>
      <c r="H58" s="1"/>
      <c r="I58" s="1"/>
      <c r="J58" s="1"/>
      <c r="K58" s="55"/>
      <c r="L58" s="1"/>
      <c r="M58" s="1"/>
      <c r="N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0.5" customHeight="1">
      <c r="A59" s="1"/>
      <c r="B59" s="5"/>
      <c r="C59" s="5"/>
      <c r="D59" s="1" t="s">
        <v>30</v>
      </c>
      <c r="E59" s="8"/>
      <c r="F59" s="55"/>
      <c r="G59" s="69"/>
      <c r="H59" s="87"/>
      <c r="I59" s="87"/>
      <c r="J59" s="87"/>
      <c r="K59" s="55"/>
      <c r="L59" s="87"/>
      <c r="M59" s="87"/>
      <c r="N59" s="51"/>
      <c r="P59" s="3"/>
      <c r="Q59" s="90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0.5" customHeight="1">
      <c r="A60" s="1"/>
      <c r="B60" s="5"/>
      <c r="C60" s="5"/>
      <c r="D60" s="1" t="s">
        <v>31</v>
      </c>
      <c r="E60" s="8"/>
      <c r="F60" s="55"/>
      <c r="G60" s="69"/>
      <c r="H60" s="87"/>
      <c r="I60" s="87"/>
      <c r="J60" s="87"/>
      <c r="K60" s="55"/>
      <c r="L60" s="87"/>
      <c r="M60" s="87"/>
      <c r="N60" s="1"/>
      <c r="O60" s="1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0.5" customHeight="1">
      <c r="A61" s="1"/>
      <c r="B61" s="5"/>
      <c r="C61" s="5"/>
      <c r="D61" s="1" t="s">
        <v>4</v>
      </c>
      <c r="E61" s="8" t="s">
        <v>33</v>
      </c>
      <c r="F61" s="55"/>
      <c r="G61" s="69"/>
      <c r="H61" s="87"/>
      <c r="I61" s="87"/>
      <c r="J61" s="87"/>
      <c r="K61" s="55"/>
      <c r="L61" s="87"/>
      <c r="M61" s="87"/>
      <c r="N61" s="5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0.5" customHeight="1">
      <c r="A62" s="1"/>
      <c r="B62" s="5"/>
      <c r="C62" s="5"/>
      <c r="D62" s="1"/>
      <c r="E62" s="8" t="s">
        <v>34</v>
      </c>
      <c r="F62" s="93"/>
      <c r="G62" s="94"/>
      <c r="H62" s="95"/>
      <c r="I62" s="95"/>
      <c r="J62" s="95"/>
      <c r="K62" s="93"/>
      <c r="L62" s="95"/>
      <c r="M62" s="95"/>
      <c r="N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s="146" customFormat="1" ht="12.75" customHeight="1" thickBot="1">
      <c r="A63" s="50"/>
      <c r="B63" s="68"/>
      <c r="C63" s="68"/>
      <c r="D63" s="50"/>
      <c r="E63" s="75" t="s">
        <v>35</v>
      </c>
      <c r="F63" s="152">
        <f>+F55/160000*100</f>
        <v>-1.2080677624999991</v>
      </c>
      <c r="G63" s="94"/>
      <c r="H63" s="95"/>
      <c r="I63" s="152">
        <f>+I55/160000*100</f>
        <v>-6.556781875000002</v>
      </c>
      <c r="J63" s="101"/>
      <c r="K63" s="96">
        <f>+K55/160000*100</f>
        <v>18.3600941125</v>
      </c>
      <c r="L63" s="101"/>
      <c r="M63" s="96">
        <f>+M55/160000*100</f>
        <v>2.646205</v>
      </c>
      <c r="N63" s="50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</row>
    <row r="64" spans="1:29" ht="11.25" customHeight="1" thickTop="1">
      <c r="A64" s="1"/>
      <c r="B64" s="5"/>
      <c r="C64" s="5"/>
      <c r="D64" s="98" t="s">
        <v>7</v>
      </c>
      <c r="E64" s="8" t="s">
        <v>32</v>
      </c>
      <c r="F64" s="99"/>
      <c r="G64" s="100"/>
      <c r="H64" s="97"/>
      <c r="I64" s="97"/>
      <c r="J64" s="97"/>
      <c r="K64" s="101"/>
      <c r="L64" s="97"/>
      <c r="M64" s="97"/>
      <c r="N64" s="4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0.5" customHeight="1">
      <c r="A65" s="1"/>
      <c r="B65" s="5"/>
      <c r="C65" s="5"/>
      <c r="D65" s="1"/>
      <c r="E65" s="8" t="s">
        <v>73</v>
      </c>
      <c r="F65" s="102"/>
      <c r="G65" s="103"/>
      <c r="H65" s="102"/>
      <c r="I65" s="102"/>
      <c r="J65" s="102"/>
      <c r="K65" s="102"/>
      <c r="L65" s="102"/>
      <c r="M65" s="102"/>
      <c r="N65" s="4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4.25" customHeight="1" thickBot="1">
      <c r="A66" s="1"/>
      <c r="B66" s="5"/>
      <c r="C66" s="1"/>
      <c r="D66" s="104"/>
      <c r="E66" s="8" t="s">
        <v>35</v>
      </c>
      <c r="F66" s="152">
        <f>+F55/160000*100</f>
        <v>-1.2080677624999991</v>
      </c>
      <c r="G66" s="105" t="s">
        <v>89</v>
      </c>
      <c r="H66" s="106"/>
      <c r="I66" s="152">
        <f>+I55/160000*100</f>
        <v>-6.556781875000002</v>
      </c>
      <c r="J66" s="106"/>
      <c r="K66" s="152">
        <f>+K55/160000*100</f>
        <v>18.3600941125</v>
      </c>
      <c r="L66" s="106">
        <v>0</v>
      </c>
      <c r="M66" s="152">
        <f>+M55/160000*100</f>
        <v>2.646205</v>
      </c>
      <c r="N66" s="4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3:29" ht="10.5" customHeight="1" thickTop="1">
      <c r="M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2:29" ht="12.75" customHeight="1" thickBot="1">
      <c r="B68" s="155" t="s">
        <v>148</v>
      </c>
      <c r="C68" s="68"/>
      <c r="D68" s="50" t="s">
        <v>4</v>
      </c>
      <c r="E68" s="75" t="s">
        <v>149</v>
      </c>
      <c r="F68" s="156" t="s">
        <v>151</v>
      </c>
      <c r="G68" s="52"/>
      <c r="H68" s="52"/>
      <c r="I68" s="157" t="s">
        <v>145</v>
      </c>
      <c r="J68" s="52"/>
      <c r="K68" s="156" t="s">
        <v>151</v>
      </c>
      <c r="L68" s="52"/>
      <c r="M68" s="157" t="s">
        <v>145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2:29" ht="12.75" customHeight="1" thickBot="1" thickTop="1">
      <c r="B69" s="68"/>
      <c r="C69" s="68"/>
      <c r="D69" s="98" t="s">
        <v>7</v>
      </c>
      <c r="E69" s="75" t="s">
        <v>150</v>
      </c>
      <c r="F69" s="158" t="s">
        <v>152</v>
      </c>
      <c r="G69" s="52"/>
      <c r="H69" s="52"/>
      <c r="I69" s="159" t="s">
        <v>145</v>
      </c>
      <c r="J69" s="52"/>
      <c r="K69" s="158" t="s">
        <v>152</v>
      </c>
      <c r="L69" s="52"/>
      <c r="M69" s="159" t="s">
        <v>145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2:29" ht="10.5" customHeight="1" thickTop="1">
      <c r="B70" s="68"/>
      <c r="C70" s="68"/>
      <c r="D70" s="50"/>
      <c r="E70" s="75"/>
      <c r="F70" s="52"/>
      <c r="G70" s="52"/>
      <c r="H70" s="52"/>
      <c r="I70" s="52"/>
      <c r="J70" s="52"/>
      <c r="K70" s="52"/>
      <c r="L70" s="52"/>
      <c r="M70" s="55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2:29" ht="10.5" customHeight="1">
      <c r="B71" s="68"/>
      <c r="C71" s="68"/>
      <c r="D71" s="50"/>
      <c r="E71" s="75"/>
      <c r="F71" s="52"/>
      <c r="G71" s="52"/>
      <c r="H71" s="52"/>
      <c r="I71" s="52"/>
      <c r="J71" s="52"/>
      <c r="K71" s="52"/>
      <c r="L71" s="52"/>
      <c r="M71" s="55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35.25" customHeight="1">
      <c r="A72" s="1"/>
      <c r="B72" s="108" t="s">
        <v>45</v>
      </c>
      <c r="C72" s="109"/>
      <c r="D72" s="109"/>
      <c r="E72" s="110"/>
      <c r="F72" s="111"/>
      <c r="G72" s="111"/>
      <c r="H72" s="18"/>
      <c r="I72" s="18"/>
      <c r="J72" s="18"/>
      <c r="K72" s="18"/>
      <c r="L72" s="18"/>
      <c r="M72" s="87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41" s="115" customFormat="1" ht="36" customHeight="1">
      <c r="A73" s="4"/>
      <c r="B73" s="112"/>
      <c r="C73" s="113"/>
      <c r="D73" s="113"/>
      <c r="E73" s="4"/>
      <c r="F73" s="40"/>
      <c r="G73" s="40"/>
      <c r="H73" s="40"/>
      <c r="I73" s="114" t="s">
        <v>66</v>
      </c>
      <c r="J73" s="40"/>
      <c r="K73" s="40"/>
      <c r="L73" s="40"/>
      <c r="M73" s="114" t="s">
        <v>66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O73" s="2"/>
    </row>
    <row r="74" spans="1:41" s="115" customFormat="1" ht="10.5" customHeight="1">
      <c r="A74" s="4"/>
      <c r="B74" s="112"/>
      <c r="C74" s="113"/>
      <c r="D74" s="113"/>
      <c r="E74" s="4"/>
      <c r="F74" s="40"/>
      <c r="G74" s="40"/>
      <c r="H74" s="40"/>
      <c r="I74" s="114" t="s">
        <v>70</v>
      </c>
      <c r="J74" s="40"/>
      <c r="K74" s="40"/>
      <c r="L74" s="40"/>
      <c r="M74" s="114" t="s">
        <v>67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O74" s="2"/>
    </row>
    <row r="75" spans="1:41" s="115" customFormat="1" ht="10.5" customHeight="1">
      <c r="A75" s="4"/>
      <c r="B75" s="116"/>
      <c r="C75" s="117"/>
      <c r="D75" s="117"/>
      <c r="E75" s="4"/>
      <c r="F75" s="40"/>
      <c r="G75" s="40"/>
      <c r="H75" s="40"/>
      <c r="I75" s="114" t="s">
        <v>71</v>
      </c>
      <c r="J75" s="40"/>
      <c r="K75" s="40"/>
      <c r="L75" s="40"/>
      <c r="M75" s="114" t="s">
        <v>68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O75" s="2"/>
    </row>
    <row r="76" spans="1:41" s="115" customFormat="1" ht="12">
      <c r="A76" s="4"/>
      <c r="B76" s="116"/>
      <c r="C76" s="117"/>
      <c r="D76" s="117"/>
      <c r="E76" s="4"/>
      <c r="F76" s="40"/>
      <c r="G76" s="40"/>
      <c r="H76" s="40"/>
      <c r="I76" s="114" t="s">
        <v>40</v>
      </c>
      <c r="J76" s="40"/>
      <c r="K76" s="40"/>
      <c r="L76" s="40"/>
      <c r="M76" s="114" t="s">
        <v>69</v>
      </c>
      <c r="P76" s="9"/>
      <c r="Q76" s="118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O76" s="2"/>
    </row>
    <row r="77" spans="1:41" s="115" customFormat="1" ht="12">
      <c r="A77" s="4"/>
      <c r="B77" s="119"/>
      <c r="C77" s="117"/>
      <c r="D77" s="117"/>
      <c r="E77" s="4"/>
      <c r="F77" s="40"/>
      <c r="G77" s="40"/>
      <c r="H77" s="40"/>
      <c r="I77" s="120" t="str">
        <f>+F14</f>
        <v>31/12/2001</v>
      </c>
      <c r="J77" s="40"/>
      <c r="K77" s="40"/>
      <c r="L77" s="40"/>
      <c r="M77" s="121" t="s">
        <v>75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O77" s="2"/>
    </row>
    <row r="78" spans="1:41" s="115" customFormat="1" ht="14.25">
      <c r="A78" s="4"/>
      <c r="B78" s="119"/>
      <c r="C78" s="122"/>
      <c r="D78" s="122"/>
      <c r="E78" s="4"/>
      <c r="F78" s="40"/>
      <c r="G78" s="40"/>
      <c r="H78" s="40"/>
      <c r="I78" s="123" t="s">
        <v>5</v>
      </c>
      <c r="J78" s="40"/>
      <c r="K78" s="40"/>
      <c r="L78" s="40"/>
      <c r="M78" s="123" t="s">
        <v>5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O78" s="2"/>
    </row>
    <row r="79" spans="1:29" ht="12">
      <c r="A79" s="1"/>
      <c r="B79" s="124"/>
      <c r="C79" s="125"/>
      <c r="D79" s="125"/>
      <c r="E79" s="8"/>
      <c r="F79" s="18"/>
      <c r="G79" s="18"/>
      <c r="H79" s="18"/>
      <c r="I79" s="125"/>
      <c r="J79" s="18"/>
      <c r="K79" s="18"/>
      <c r="L79" s="18"/>
      <c r="M79" s="125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">
      <c r="A80" s="1"/>
      <c r="B80" s="5">
        <v>1</v>
      </c>
      <c r="C80" s="126" t="s">
        <v>121</v>
      </c>
      <c r="D80" s="127"/>
      <c r="E80" s="8"/>
      <c r="F80" s="18"/>
      <c r="G80" s="18"/>
      <c r="H80" s="18"/>
      <c r="I80" s="128">
        <v>491886</v>
      </c>
      <c r="J80" s="18"/>
      <c r="K80" s="18"/>
      <c r="L80" s="18"/>
      <c r="M80" s="128">
        <f>(395805000)/1000</f>
        <v>395805</v>
      </c>
      <c r="P80" s="90">
        <f aca="true" t="shared" si="2" ref="P80:P88">+I80-M80</f>
        <v>96081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">
      <c r="A81" s="1"/>
      <c r="B81" s="5">
        <v>2</v>
      </c>
      <c r="C81" s="129" t="s">
        <v>46</v>
      </c>
      <c r="D81" s="127"/>
      <c r="E81" s="8"/>
      <c r="F81" s="18"/>
      <c r="G81" s="18"/>
      <c r="H81" s="18"/>
      <c r="I81" s="153" t="s">
        <v>145</v>
      </c>
      <c r="J81" s="18"/>
      <c r="K81" s="18"/>
      <c r="L81" s="18"/>
      <c r="M81" s="128">
        <v>59793</v>
      </c>
      <c r="P81" s="90" t="e">
        <f t="shared" si="2"/>
        <v>#VALUE!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">
      <c r="A82" s="1"/>
      <c r="B82" s="5">
        <v>3</v>
      </c>
      <c r="C82" s="126" t="s">
        <v>96</v>
      </c>
      <c r="D82" s="127"/>
      <c r="E82" s="8"/>
      <c r="F82" s="18"/>
      <c r="G82" s="18"/>
      <c r="H82" s="18"/>
      <c r="I82" s="128">
        <v>978</v>
      </c>
      <c r="J82" s="18"/>
      <c r="K82" s="18"/>
      <c r="L82" s="18"/>
      <c r="M82" s="128">
        <v>547</v>
      </c>
      <c r="P82" s="90">
        <f t="shared" si="2"/>
        <v>431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">
      <c r="A83" s="1"/>
      <c r="B83" s="5">
        <v>4</v>
      </c>
      <c r="C83" s="126" t="s">
        <v>47</v>
      </c>
      <c r="D83" s="127"/>
      <c r="E83" s="8"/>
      <c r="F83" s="18"/>
      <c r="G83" s="18"/>
      <c r="H83" s="18"/>
      <c r="I83" s="128"/>
      <c r="J83" s="18"/>
      <c r="K83" s="18"/>
      <c r="L83" s="18"/>
      <c r="M83" s="128"/>
      <c r="P83" s="90">
        <f t="shared" si="2"/>
        <v>0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">
      <c r="A84" s="1"/>
      <c r="B84" s="5"/>
      <c r="C84" s="130" t="s">
        <v>48</v>
      </c>
      <c r="D84" s="127"/>
      <c r="E84" s="8"/>
      <c r="F84" s="18"/>
      <c r="G84" s="18"/>
      <c r="H84" s="18"/>
      <c r="I84" s="128">
        <v>4042</v>
      </c>
      <c r="J84" s="18"/>
      <c r="K84" s="18"/>
      <c r="L84" s="18"/>
      <c r="M84" s="128">
        <f>5901605/1000</f>
        <v>5901.605</v>
      </c>
      <c r="P84" s="90">
        <f t="shared" si="2"/>
        <v>-1859.6049999999996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">
      <c r="A85" s="1"/>
      <c r="B85" s="5"/>
      <c r="C85" s="131" t="s">
        <v>49</v>
      </c>
      <c r="D85" s="127"/>
      <c r="E85" s="8"/>
      <c r="F85" s="18"/>
      <c r="G85" s="18"/>
      <c r="H85" s="18"/>
      <c r="I85" s="128">
        <v>3209</v>
      </c>
      <c r="J85" s="18"/>
      <c r="K85" s="18"/>
      <c r="L85" s="18"/>
      <c r="M85" s="128">
        <v>5116</v>
      </c>
      <c r="P85" s="90">
        <f t="shared" si="2"/>
        <v>-1907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">
      <c r="A86" s="1"/>
      <c r="B86" s="5"/>
      <c r="C86" s="130" t="s">
        <v>90</v>
      </c>
      <c r="D86" s="127"/>
      <c r="E86" s="8"/>
      <c r="F86" s="18"/>
      <c r="G86" s="18"/>
      <c r="H86" s="18"/>
      <c r="I86" s="128">
        <v>1621</v>
      </c>
      <c r="J86" s="18"/>
      <c r="K86" s="18"/>
      <c r="L86" s="18"/>
      <c r="M86" s="128">
        <f>1374209/1000</f>
        <v>1374.209</v>
      </c>
      <c r="P86" s="90">
        <f t="shared" si="2"/>
        <v>246.79099999999994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">
      <c r="A87" s="1"/>
      <c r="B87" s="5"/>
      <c r="C87" s="131" t="s">
        <v>50</v>
      </c>
      <c r="D87" s="127"/>
      <c r="E87" s="8"/>
      <c r="F87" s="18"/>
      <c r="G87" s="18"/>
      <c r="H87" s="18"/>
      <c r="I87" s="128">
        <v>5910</v>
      </c>
      <c r="J87" s="18"/>
      <c r="K87" s="18"/>
      <c r="L87" s="18"/>
      <c r="M87" s="128">
        <f>392967/1000</f>
        <v>392.967</v>
      </c>
      <c r="P87" s="90">
        <f t="shared" si="2"/>
        <v>5517.033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">
      <c r="A88" s="1"/>
      <c r="B88" s="5"/>
      <c r="C88" s="131" t="s">
        <v>93</v>
      </c>
      <c r="D88" s="127"/>
      <c r="E88" s="8"/>
      <c r="F88" s="18"/>
      <c r="G88" s="18"/>
      <c r="H88" s="18"/>
      <c r="I88" s="128">
        <v>5489</v>
      </c>
      <c r="J88" s="18"/>
      <c r="K88" s="18"/>
      <c r="L88" s="18"/>
      <c r="M88" s="128">
        <v>9564</v>
      </c>
      <c r="P88" s="90">
        <f t="shared" si="2"/>
        <v>-4075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">
      <c r="A89" s="1"/>
      <c r="B89" s="5"/>
      <c r="C89" s="131" t="s">
        <v>11</v>
      </c>
      <c r="D89" s="127"/>
      <c r="E89" s="8"/>
      <c r="F89" s="18"/>
      <c r="G89" s="18"/>
      <c r="H89" s="18"/>
      <c r="I89" s="128">
        <v>2522</v>
      </c>
      <c r="J89" s="18"/>
      <c r="K89" s="18"/>
      <c r="L89" s="18"/>
      <c r="M89" s="128">
        <v>1719</v>
      </c>
      <c r="P89" s="90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">
      <c r="A90" s="1"/>
      <c r="B90" s="5"/>
      <c r="C90" s="131" t="s">
        <v>64</v>
      </c>
      <c r="D90" s="127"/>
      <c r="E90" s="8"/>
      <c r="F90" s="18"/>
      <c r="G90" s="18"/>
      <c r="H90" s="18"/>
      <c r="I90" s="128">
        <v>23128</v>
      </c>
      <c r="J90" s="18"/>
      <c r="K90" s="18"/>
      <c r="L90" s="18"/>
      <c r="M90" s="128">
        <v>12942</v>
      </c>
      <c r="P90" s="90">
        <f>+I89-M89</f>
        <v>803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">
      <c r="A91" s="1"/>
      <c r="B91" s="5"/>
      <c r="C91" s="126"/>
      <c r="D91" s="127"/>
      <c r="E91" s="8"/>
      <c r="F91" s="18"/>
      <c r="G91" s="18"/>
      <c r="H91" s="18"/>
      <c r="I91" s="132">
        <f>SUM(I84:I90)</f>
        <v>45921</v>
      </c>
      <c r="J91" s="18"/>
      <c r="K91" s="18"/>
      <c r="L91" s="18"/>
      <c r="M91" s="132">
        <f>SUM(M84:M90)</f>
        <v>37009.781</v>
      </c>
      <c r="P91" s="90">
        <f>+I90-M90</f>
        <v>10186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">
      <c r="A92" s="1"/>
      <c r="B92" s="5">
        <v>5</v>
      </c>
      <c r="C92" s="126" t="s">
        <v>51</v>
      </c>
      <c r="D92" s="127"/>
      <c r="E92" s="8"/>
      <c r="F92" s="18"/>
      <c r="G92" s="18"/>
      <c r="H92" s="18"/>
      <c r="I92" s="128"/>
      <c r="J92" s="18"/>
      <c r="K92" s="18"/>
      <c r="L92" s="18"/>
      <c r="M92" s="128"/>
      <c r="P92" s="90">
        <f>+I91-M91</f>
        <v>8911.218999999997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">
      <c r="A93" s="1"/>
      <c r="B93" s="5"/>
      <c r="P93" s="90">
        <f>+I92-M92</f>
        <v>0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">
      <c r="A94" s="1"/>
      <c r="B94" s="5"/>
      <c r="C94" s="131" t="s">
        <v>52</v>
      </c>
      <c r="D94" s="127"/>
      <c r="E94" s="8"/>
      <c r="F94" s="18"/>
      <c r="G94" s="18"/>
      <c r="H94" s="18"/>
      <c r="I94" s="128">
        <v>4807</v>
      </c>
      <c r="J94" s="18"/>
      <c r="K94" s="18"/>
      <c r="L94" s="18"/>
      <c r="M94" s="128">
        <v>3564</v>
      </c>
      <c r="P94" s="90">
        <f>+I94-M94</f>
        <v>1243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">
      <c r="A95" s="1"/>
      <c r="B95" s="5"/>
      <c r="C95" s="131" t="s">
        <v>91</v>
      </c>
      <c r="D95" s="127"/>
      <c r="E95" s="8"/>
      <c r="F95" s="18"/>
      <c r="G95" s="18"/>
      <c r="H95" s="18"/>
      <c r="I95" s="128">
        <v>21841</v>
      </c>
      <c r="J95" s="18"/>
      <c r="K95" s="18"/>
      <c r="L95" s="18"/>
      <c r="M95" s="128">
        <v>20431</v>
      </c>
      <c r="P95" s="90">
        <f>+I95-M95</f>
        <v>1410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" hidden="1">
      <c r="A96" s="1"/>
      <c r="B96" s="5"/>
      <c r="C96" s="131" t="s">
        <v>97</v>
      </c>
      <c r="D96" s="127"/>
      <c r="E96" s="8"/>
      <c r="F96" s="18"/>
      <c r="G96" s="18"/>
      <c r="H96" s="18"/>
      <c r="I96" s="128">
        <f>4460487/1000</f>
        <v>4460.487</v>
      </c>
      <c r="J96" s="18"/>
      <c r="K96" s="18"/>
      <c r="L96" s="18"/>
      <c r="M96" s="128"/>
      <c r="P96" s="90" t="e">
        <f>+#REF!-#REF!</f>
        <v>#REF!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">
      <c r="A97" s="1"/>
      <c r="B97" s="5"/>
      <c r="C97" s="130" t="s">
        <v>119</v>
      </c>
      <c r="D97" s="127"/>
      <c r="E97" s="8"/>
      <c r="F97" s="128"/>
      <c r="G97" s="128"/>
      <c r="H97" s="18"/>
      <c r="I97" s="128">
        <v>39947</v>
      </c>
      <c r="J97" s="18"/>
      <c r="K97" s="18"/>
      <c r="L97" s="18"/>
      <c r="M97" s="128">
        <v>27881</v>
      </c>
      <c r="P97" s="90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">
      <c r="A98" s="1"/>
      <c r="B98" s="5"/>
      <c r="C98" s="131" t="s">
        <v>92</v>
      </c>
      <c r="D98" s="125"/>
      <c r="E98" s="8"/>
      <c r="F98" s="18"/>
      <c r="G98" s="18"/>
      <c r="H98" s="18"/>
      <c r="I98" s="128">
        <v>34</v>
      </c>
      <c r="J98" s="18"/>
      <c r="K98" s="18"/>
      <c r="L98" s="18"/>
      <c r="M98" s="128">
        <v>1452</v>
      </c>
      <c r="P98" s="90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">
      <c r="A99" s="1"/>
      <c r="B99" s="5"/>
      <c r="C99" s="131" t="s">
        <v>120</v>
      </c>
      <c r="D99" s="127"/>
      <c r="E99" s="8"/>
      <c r="F99" s="18"/>
      <c r="G99" s="18"/>
      <c r="H99" s="18"/>
      <c r="I99" s="128">
        <v>30</v>
      </c>
      <c r="J99" s="18"/>
      <c r="K99" s="18"/>
      <c r="L99" s="18"/>
      <c r="M99" s="128">
        <v>0</v>
      </c>
      <c r="P99" s="90">
        <f>+I97-M97</f>
        <v>12066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">
      <c r="A100" s="1"/>
      <c r="B100" s="5"/>
      <c r="C100" s="5"/>
      <c r="D100" s="1"/>
      <c r="E100" s="8"/>
      <c r="F100" s="18"/>
      <c r="G100" s="18"/>
      <c r="H100" s="18"/>
      <c r="I100" s="133">
        <f>+I94+I95+I97+I98+I99</f>
        <v>66659</v>
      </c>
      <c r="J100" s="18"/>
      <c r="K100" s="18"/>
      <c r="L100" s="18"/>
      <c r="M100" s="133">
        <f>SUM(M94:M99)</f>
        <v>53328</v>
      </c>
      <c r="P100" s="90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" hidden="1">
      <c r="A101" s="1"/>
      <c r="B101" s="5"/>
      <c r="C101" s="131" t="s">
        <v>53</v>
      </c>
      <c r="D101" s="125"/>
      <c r="E101" s="8"/>
      <c r="F101" s="18"/>
      <c r="G101" s="18"/>
      <c r="H101" s="18"/>
      <c r="I101" s="134">
        <v>0</v>
      </c>
      <c r="J101" s="18"/>
      <c r="K101" s="18"/>
      <c r="L101" s="18"/>
      <c r="M101" s="134">
        <v>0</v>
      </c>
      <c r="O101" s="49"/>
      <c r="P101" s="90" t="e">
        <f>+#REF!-M99</f>
        <v>#REF!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" hidden="1">
      <c r="A102" s="1"/>
      <c r="B102" s="5"/>
      <c r="C102" s="124"/>
      <c r="D102" s="8"/>
      <c r="E102" s="135"/>
      <c r="F102" s="10"/>
      <c r="G102" s="10"/>
      <c r="H102" s="10"/>
      <c r="I102" s="132">
        <f>SUM(I94:I99)</f>
        <v>71119.487</v>
      </c>
      <c r="J102" s="10"/>
      <c r="K102" s="10"/>
      <c r="L102" s="10"/>
      <c r="M102" s="132">
        <f>SUM(M94:M101)</f>
        <v>106656</v>
      </c>
      <c r="P102" s="90">
        <f>+I101-M101</f>
        <v>0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">
      <c r="A103" s="1"/>
      <c r="B103" s="5">
        <v>6</v>
      </c>
      <c r="C103" s="126" t="s">
        <v>95</v>
      </c>
      <c r="D103" s="127"/>
      <c r="E103" s="8"/>
      <c r="F103" s="18"/>
      <c r="G103" s="18"/>
      <c r="H103" s="18"/>
      <c r="I103" s="136">
        <f>+I91-I100</f>
        <v>-20738</v>
      </c>
      <c r="J103" s="18"/>
      <c r="K103" s="18"/>
      <c r="L103" s="18"/>
      <c r="M103" s="136">
        <f>+M91-M100</f>
        <v>-16318.218999999997</v>
      </c>
      <c r="P103" s="90">
        <f>+I102-M102</f>
        <v>-35536.513000000006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 thickBot="1">
      <c r="A104" s="1"/>
      <c r="B104" s="5"/>
      <c r="C104" s="126"/>
      <c r="D104" s="127"/>
      <c r="E104" s="8"/>
      <c r="F104" s="18"/>
      <c r="G104" s="18"/>
      <c r="H104" s="18"/>
      <c r="I104" s="137">
        <f>SUM(I80:I82)+I103</f>
        <v>472126</v>
      </c>
      <c r="J104" s="18" t="s">
        <v>88</v>
      </c>
      <c r="K104" s="18"/>
      <c r="L104" s="18"/>
      <c r="M104" s="137">
        <f>SUM(M80:M82)+M103</f>
        <v>439826.781</v>
      </c>
      <c r="P104" s="90">
        <f>+I103-M103</f>
        <v>-4419.781000000003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" customHeight="1" thickTop="1">
      <c r="A105" s="1"/>
      <c r="B105" s="5"/>
      <c r="C105" s="126"/>
      <c r="D105" s="126"/>
      <c r="E105" s="8"/>
      <c r="F105" s="18"/>
      <c r="G105" s="18"/>
      <c r="H105" s="18"/>
      <c r="I105" s="128"/>
      <c r="J105" s="18"/>
      <c r="K105" s="18"/>
      <c r="L105" s="18"/>
      <c r="M105" s="128"/>
      <c r="P105" s="90">
        <f>+I104-M104</f>
        <v>32299.218999999983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" customHeight="1">
      <c r="A106" s="1"/>
      <c r="B106" s="5">
        <v>7</v>
      </c>
      <c r="C106" s="126" t="s">
        <v>62</v>
      </c>
      <c r="D106" s="126"/>
      <c r="E106" s="8"/>
      <c r="F106" s="18"/>
      <c r="G106" s="18"/>
      <c r="H106" s="18"/>
      <c r="I106" s="128"/>
      <c r="J106" s="18"/>
      <c r="K106" s="18"/>
      <c r="L106" s="18"/>
      <c r="M106" s="128"/>
      <c r="P106" s="90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">
      <c r="A107" s="1"/>
      <c r="B107" s="1"/>
      <c r="C107" s="126" t="s">
        <v>54</v>
      </c>
      <c r="D107" s="126"/>
      <c r="E107" s="8"/>
      <c r="F107" s="18"/>
      <c r="G107" s="18"/>
      <c r="H107" s="18"/>
      <c r="I107" s="128">
        <v>160000</v>
      </c>
      <c r="J107" s="18"/>
      <c r="K107" s="18"/>
      <c r="L107" s="18"/>
      <c r="M107" s="128">
        <v>160000</v>
      </c>
      <c r="P107" s="90">
        <f>+I105-M105</f>
        <v>0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">
      <c r="A108" s="1"/>
      <c r="B108" s="5"/>
      <c r="C108" s="126" t="s">
        <v>61</v>
      </c>
      <c r="D108" s="126"/>
      <c r="E108" s="8"/>
      <c r="F108" s="18"/>
      <c r="G108" s="18"/>
      <c r="H108" s="18"/>
      <c r="I108" s="128"/>
      <c r="J108" s="18"/>
      <c r="K108" s="18"/>
      <c r="L108" s="18"/>
      <c r="M108" s="128"/>
      <c r="P108" s="90">
        <f>+I107-M107</f>
        <v>0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">
      <c r="A109" s="1"/>
      <c r="B109" s="5"/>
      <c r="C109" s="1"/>
      <c r="D109" s="131" t="s">
        <v>55</v>
      </c>
      <c r="E109" s="8"/>
      <c r="F109" s="18"/>
      <c r="G109" s="18"/>
      <c r="H109" s="18"/>
      <c r="I109" s="128">
        <f>215886-1152</f>
        <v>214734</v>
      </c>
      <c r="J109" s="18"/>
      <c r="K109" s="18"/>
      <c r="L109" s="18"/>
      <c r="M109" s="128">
        <v>186510</v>
      </c>
      <c r="P109" s="90">
        <f>+I108-M108</f>
        <v>0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">
      <c r="A110" s="1"/>
      <c r="B110" s="5"/>
      <c r="C110" s="1"/>
      <c r="D110" s="131" t="s">
        <v>65</v>
      </c>
      <c r="E110" s="8"/>
      <c r="F110" s="18"/>
      <c r="G110" s="18"/>
      <c r="H110" s="18"/>
      <c r="I110" s="128">
        <v>7902</v>
      </c>
      <c r="J110" s="18"/>
      <c r="K110" s="18"/>
      <c r="L110" s="18"/>
      <c r="M110" s="128">
        <v>7902</v>
      </c>
      <c r="P110" s="90">
        <f>+I109-M109</f>
        <v>28224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">
      <c r="A111" s="1"/>
      <c r="B111" s="5"/>
      <c r="C111" s="1"/>
      <c r="D111" s="131" t="s">
        <v>56</v>
      </c>
      <c r="E111" s="8"/>
      <c r="F111" s="18"/>
      <c r="G111" s="18"/>
      <c r="H111" s="18"/>
      <c r="I111" s="128">
        <v>21152</v>
      </c>
      <c r="J111" s="18"/>
      <c r="K111" s="18"/>
      <c r="L111" s="18"/>
      <c r="M111" s="128">
        <f>21151941/1000</f>
        <v>21151.941</v>
      </c>
      <c r="P111" s="90">
        <f>+I110-M110</f>
        <v>0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">
      <c r="A112" s="1"/>
      <c r="B112" s="5"/>
      <c r="C112" s="1"/>
      <c r="D112" s="131" t="s">
        <v>57</v>
      </c>
      <c r="E112" s="8"/>
      <c r="F112" s="18"/>
      <c r="G112" s="18"/>
      <c r="H112" s="18"/>
      <c r="I112" s="128">
        <v>288</v>
      </c>
      <c r="J112" s="18"/>
      <c r="K112" s="18"/>
      <c r="L112" s="18"/>
      <c r="M112" s="128">
        <f>288033/1000</f>
        <v>288.033</v>
      </c>
      <c r="P112" s="90">
        <f>+I111-M111</f>
        <v>0.059000000001105946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">
      <c r="A113" s="1"/>
      <c r="B113" s="5"/>
      <c r="C113" s="1"/>
      <c r="D113" s="131" t="s">
        <v>53</v>
      </c>
      <c r="E113" s="8"/>
      <c r="F113" s="18"/>
      <c r="G113" s="18"/>
      <c r="H113" s="18"/>
      <c r="I113" s="128">
        <v>1152</v>
      </c>
      <c r="J113" s="18"/>
      <c r="K113" s="18"/>
      <c r="L113" s="18"/>
      <c r="M113" s="154">
        <v>0</v>
      </c>
      <c r="P113" s="90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">
      <c r="A114" s="1"/>
      <c r="B114" s="5"/>
      <c r="C114" s="126"/>
      <c r="D114" s="1"/>
      <c r="E114" s="8"/>
      <c r="F114" s="18"/>
      <c r="G114" s="18"/>
      <c r="H114" s="18"/>
      <c r="I114" s="132">
        <f>SUM(I107:I113)</f>
        <v>405228</v>
      </c>
      <c r="J114" s="18"/>
      <c r="K114" s="18"/>
      <c r="L114" s="18"/>
      <c r="M114" s="132">
        <f>SUM(M107:M113)</f>
        <v>375851.974</v>
      </c>
      <c r="P114" s="90">
        <f>+I112-M112</f>
        <v>-0.03300000000001546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">
      <c r="A115" s="1"/>
      <c r="B115" s="1"/>
      <c r="C115" s="1"/>
      <c r="D115" s="1"/>
      <c r="E115" s="1"/>
      <c r="F115" s="1"/>
      <c r="G115" s="1"/>
      <c r="H115" s="1"/>
      <c r="I115" s="1" t="s">
        <v>60</v>
      </c>
      <c r="J115" s="1"/>
      <c r="K115" s="1"/>
      <c r="L115" s="1"/>
      <c r="M115" s="1" t="s">
        <v>60</v>
      </c>
      <c r="P115" s="90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">
      <c r="A116" s="8"/>
      <c r="B116" s="5">
        <v>8</v>
      </c>
      <c r="C116" s="126" t="s">
        <v>63</v>
      </c>
      <c r="D116" s="126"/>
      <c r="E116" s="8"/>
      <c r="F116" s="18"/>
      <c r="G116" s="18"/>
      <c r="H116" s="18"/>
      <c r="I116" s="128">
        <v>20895</v>
      </c>
      <c r="J116" s="18"/>
      <c r="K116" s="18"/>
      <c r="L116" s="18"/>
      <c r="M116" s="128">
        <v>0</v>
      </c>
      <c r="P116" s="90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41" s="11" customFormat="1" ht="12" customHeight="1">
      <c r="A117" s="1"/>
      <c r="B117" s="5">
        <v>9</v>
      </c>
      <c r="C117" s="126" t="s">
        <v>58</v>
      </c>
      <c r="D117" s="126"/>
      <c r="E117" s="8"/>
      <c r="F117" s="18"/>
      <c r="G117" s="18"/>
      <c r="H117" s="18"/>
      <c r="I117" s="128">
        <v>44215</v>
      </c>
      <c r="J117" s="18"/>
      <c r="K117" s="18"/>
      <c r="L117" s="18"/>
      <c r="M117" s="128">
        <v>62190</v>
      </c>
      <c r="O117" s="49"/>
      <c r="P117" s="90">
        <f>+I116-M116</f>
        <v>20895</v>
      </c>
      <c r="Q117" s="90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O117" s="2"/>
    </row>
    <row r="118" spans="1:29" ht="12">
      <c r="A118" s="1"/>
      <c r="B118" s="5">
        <v>10</v>
      </c>
      <c r="C118" s="126" t="s">
        <v>59</v>
      </c>
      <c r="D118" s="126"/>
      <c r="E118" s="8"/>
      <c r="F118" s="18"/>
      <c r="G118" s="18"/>
      <c r="H118" s="18"/>
      <c r="I118" s="128">
        <v>1683</v>
      </c>
      <c r="J118" s="18"/>
      <c r="K118" s="18"/>
      <c r="L118" s="18"/>
      <c r="M118" s="128">
        <f>1785000/1000</f>
        <v>1785</v>
      </c>
      <c r="O118" s="11"/>
      <c r="P118" s="90">
        <f>+I117-M117</f>
        <v>-17975</v>
      </c>
      <c r="Q118" s="90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">
      <c r="A119" s="1"/>
      <c r="B119" s="5">
        <v>11</v>
      </c>
      <c r="C119" s="126" t="s">
        <v>120</v>
      </c>
      <c r="D119" s="126"/>
      <c r="E119" s="8"/>
      <c r="F119" s="18"/>
      <c r="G119" s="18"/>
      <c r="H119" s="18"/>
      <c r="I119" s="128">
        <v>105</v>
      </c>
      <c r="J119" s="18"/>
      <c r="K119" s="18"/>
      <c r="L119" s="18"/>
      <c r="M119" s="128">
        <v>0</v>
      </c>
      <c r="P119" s="90">
        <f>+I118-M118</f>
        <v>-102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75" thickBot="1">
      <c r="A120" s="1"/>
      <c r="B120" s="5"/>
      <c r="C120" s="124"/>
      <c r="D120" s="125"/>
      <c r="E120" s="8"/>
      <c r="F120" s="18"/>
      <c r="G120" s="18"/>
      <c r="H120" s="18"/>
      <c r="I120" s="138">
        <f>SUM(I114:I119)</f>
        <v>472126</v>
      </c>
      <c r="J120" s="18"/>
      <c r="K120" s="18"/>
      <c r="L120" s="18"/>
      <c r="M120" s="138">
        <f>+M114+M117+M118</f>
        <v>439826.974</v>
      </c>
      <c r="P120" s="90">
        <f>+I119-M119</f>
        <v>105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 thickTop="1">
      <c r="A121" s="1"/>
      <c r="B121" s="5"/>
      <c r="C121" s="124"/>
      <c r="D121" s="125"/>
      <c r="E121" s="8"/>
      <c r="F121" s="18"/>
      <c r="G121" s="18"/>
      <c r="H121" s="18"/>
      <c r="I121" s="139"/>
      <c r="J121" s="18"/>
      <c r="K121" s="18"/>
      <c r="L121" s="18"/>
      <c r="M121" s="139"/>
      <c r="P121" s="90">
        <f>+I120-M120</f>
        <v>32299.026000000013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">
      <c r="A122" s="1"/>
      <c r="B122" s="5">
        <v>12</v>
      </c>
      <c r="C122" s="126" t="s">
        <v>72</v>
      </c>
      <c r="D122" s="125"/>
      <c r="E122" s="8"/>
      <c r="F122" s="18"/>
      <c r="G122" s="18"/>
      <c r="H122" s="18"/>
      <c r="I122" s="140">
        <f>+I114/I107</f>
        <v>2.532675</v>
      </c>
      <c r="J122" s="18"/>
      <c r="K122" s="18"/>
      <c r="L122" s="18"/>
      <c r="M122" s="140">
        <f>+M114/M107</f>
        <v>2.3490748375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6:29" ht="11.25"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3:29" ht="11.25" hidden="1">
      <c r="C124" s="141"/>
      <c r="E124" s="2"/>
      <c r="F124" s="2"/>
      <c r="G124" s="2"/>
      <c r="H124" s="2"/>
      <c r="I124" s="142"/>
      <c r="J124" s="2"/>
      <c r="K124" s="2"/>
      <c r="L124" s="2"/>
      <c r="M124" s="142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2:29" ht="10.5" customHeight="1" hidden="1">
      <c r="B125" s="143"/>
      <c r="C125" s="2"/>
      <c r="D125" s="1"/>
      <c r="E125" s="1"/>
      <c r="F125" s="1"/>
      <c r="G125" s="1"/>
      <c r="H125" s="1"/>
      <c r="I125" s="92"/>
      <c r="J125" s="1"/>
      <c r="K125" s="1"/>
      <c r="L125" s="1"/>
      <c r="M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2:29" ht="10.5" customHeight="1" hidden="1">
      <c r="B126" s="143"/>
      <c r="C126" s="2"/>
      <c r="D126" s="1"/>
      <c r="E126" s="1"/>
      <c r="F126" s="1"/>
      <c r="G126" s="1"/>
      <c r="H126" s="1"/>
      <c r="I126" s="92"/>
      <c r="J126" s="1"/>
      <c r="K126" s="1"/>
      <c r="L126" s="1"/>
      <c r="M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2:29" ht="10.5" customHeight="1" hidden="1">
      <c r="B127" s="2"/>
      <c r="C127" s="2"/>
      <c r="D127" s="144"/>
      <c r="E127" s="144"/>
      <c r="F127" s="1"/>
      <c r="G127" s="78"/>
      <c r="H127" s="78"/>
      <c r="I127" s="78"/>
      <c r="J127" s="78"/>
      <c r="K127" s="78"/>
      <c r="L127" s="78"/>
      <c r="M127" s="78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2:29" ht="9" customHeight="1" hidden="1">
      <c r="B128" s="8"/>
      <c r="C128" s="11"/>
      <c r="D128" s="144"/>
      <c r="E128" s="144"/>
      <c r="F128" s="75"/>
      <c r="G128" s="78"/>
      <c r="H128" s="78"/>
      <c r="I128" s="145"/>
      <c r="J128" s="78"/>
      <c r="K128" s="78"/>
      <c r="L128" s="78"/>
      <c r="M128" s="78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2:13" ht="10.5" customHeight="1" hidden="1">
      <c r="B129" s="146"/>
      <c r="C129" s="2"/>
      <c r="E129" s="147"/>
      <c r="F129" s="2"/>
      <c r="G129" s="2"/>
      <c r="H129" s="148"/>
      <c r="I129" s="149"/>
      <c r="J129" s="150"/>
      <c r="K129" s="150"/>
      <c r="L129" s="2"/>
      <c r="M129" s="2" t="s">
        <v>60</v>
      </c>
    </row>
    <row r="130" ht="10.5" customHeight="1" hidden="1"/>
    <row r="131" ht="10.5" customHeight="1" hidden="1"/>
    <row r="132" ht="10.5" customHeight="1" hidden="1"/>
    <row r="133" ht="10.5" customHeight="1" hidden="1"/>
    <row r="134" ht="10.5" customHeight="1" hidden="1"/>
    <row r="135" ht="10.5" customHeight="1" hidden="1"/>
    <row r="136" ht="10.5" customHeight="1" hidden="1"/>
    <row r="137" ht="10.5" customHeight="1" hidden="1"/>
    <row r="138" ht="10.5" customHeight="1" hidden="1"/>
    <row r="139" ht="10.5" customHeight="1" hidden="1"/>
    <row r="140" ht="10.5" customHeight="1" hidden="1"/>
    <row r="141" ht="10.5" customHeight="1" hidden="1"/>
    <row r="142" ht="10.5" customHeight="1" hidden="1"/>
    <row r="143" ht="10.5" customHeight="1" hidden="1"/>
    <row r="144" ht="10.5" customHeight="1" hidden="1"/>
    <row r="145" ht="10.5" customHeight="1" hidden="1"/>
    <row r="146" ht="10.5" customHeight="1" hidden="1"/>
    <row r="147" ht="10.5" customHeight="1" hidden="1"/>
    <row r="148" ht="10.5" customHeight="1" hidden="1"/>
    <row r="149" ht="10.5" customHeight="1" hidden="1"/>
    <row r="150" ht="10.5" customHeight="1" hidden="1"/>
    <row r="151" ht="10.5" customHeight="1" hidden="1"/>
    <row r="152" ht="10.5" customHeight="1" hidden="1"/>
    <row r="153" ht="10.5" customHeight="1" hidden="1"/>
    <row r="154" ht="10.5" customHeight="1" hidden="1"/>
    <row r="155" ht="10.5" customHeight="1" hidden="1"/>
    <row r="156" ht="10.5" customHeight="1" hidden="1"/>
    <row r="157" ht="10.5" customHeight="1" hidden="1"/>
    <row r="158" ht="10.5" customHeight="1" hidden="1"/>
    <row r="159" ht="10.5" customHeight="1" hidden="1"/>
    <row r="160" ht="10.5" customHeight="1" hidden="1"/>
    <row r="161" ht="10.5" customHeight="1" hidden="1"/>
    <row r="162" ht="10.5" customHeight="1" hidden="1"/>
    <row r="163" ht="10.5" customHeight="1" hidden="1"/>
    <row r="164" ht="10.5" customHeight="1" hidden="1"/>
    <row r="165" ht="10.5" customHeight="1" hidden="1"/>
    <row r="166" ht="10.5" customHeight="1" hidden="1"/>
    <row r="167" ht="10.5" customHeight="1" hidden="1"/>
    <row r="168" ht="10.5" customHeight="1" hidden="1"/>
    <row r="169" ht="10.5" customHeight="1" hidden="1"/>
    <row r="170" ht="10.5" customHeight="1" hidden="1"/>
    <row r="171" ht="10.5" customHeight="1" hidden="1"/>
    <row r="172" ht="10.5" customHeight="1" hidden="1"/>
    <row r="173" ht="10.5" customHeight="1" hidden="1"/>
    <row r="174" ht="10.5" customHeight="1" hidden="1"/>
    <row r="175" ht="10.5" customHeight="1" hidden="1"/>
    <row r="176" ht="10.5" customHeight="1" hidden="1"/>
    <row r="177" ht="10.5" customHeight="1" hidden="1"/>
    <row r="178" ht="10.5" customHeight="1" hidden="1"/>
    <row r="179" ht="10.5" customHeight="1" hidden="1"/>
    <row r="180" ht="10.5" customHeight="1" hidden="1"/>
    <row r="181" ht="10.5" customHeight="1" hidden="1"/>
    <row r="182" ht="10.5" customHeight="1" hidden="1"/>
    <row r="183" ht="10.5" customHeight="1" hidden="1"/>
    <row r="184" ht="10.5" customHeight="1" hidden="1"/>
    <row r="185" ht="10.5" customHeight="1" hidden="1"/>
    <row r="186" ht="10.5" customHeight="1" hidden="1"/>
    <row r="187" ht="10.5" customHeight="1" hidden="1"/>
    <row r="188" ht="10.5" customHeight="1" hidden="1"/>
    <row r="189" ht="10.5" customHeight="1" hidden="1"/>
    <row r="190" ht="10.5" customHeight="1" hidden="1"/>
    <row r="191" ht="10.5" customHeight="1" hidden="1"/>
    <row r="192" ht="10.5" customHeight="1" hidden="1"/>
    <row r="193" ht="10.5" customHeight="1" hidden="1"/>
    <row r="194" ht="10.5" customHeight="1" hidden="1"/>
    <row r="195" ht="10.5" customHeight="1" hidden="1"/>
    <row r="196" ht="10.5" customHeight="1" hidden="1"/>
    <row r="197" ht="10.5" customHeight="1" hidden="1"/>
    <row r="198" ht="10.5" customHeight="1" hidden="1"/>
    <row r="199" ht="10.5" customHeight="1" hidden="1"/>
    <row r="200" ht="10.5" customHeight="1" hidden="1"/>
    <row r="201" ht="10.5" customHeight="1" hidden="1"/>
    <row r="202" ht="10.5" customHeight="1" hidden="1"/>
    <row r="203" ht="10.5" customHeight="1" hidden="1"/>
    <row r="204" ht="10.5" customHeight="1" hidden="1"/>
    <row r="205" ht="10.5" customHeight="1" hidden="1"/>
    <row r="206" ht="10.5" customHeight="1" hidden="1"/>
    <row r="207" ht="10.5" customHeight="1" hidden="1"/>
    <row r="208" ht="10.5" customHeight="1" hidden="1"/>
    <row r="209" ht="10.5" customHeight="1" hidden="1"/>
    <row r="210" ht="10.5" customHeight="1" hidden="1"/>
    <row r="211" ht="10.5" customHeight="1" hidden="1"/>
    <row r="212" ht="10.5" customHeight="1" hidden="1"/>
    <row r="213" ht="10.5" customHeight="1" hidden="1"/>
    <row r="214" ht="10.5" customHeight="1" hidden="1"/>
    <row r="215" ht="10.5" customHeight="1" hidden="1"/>
    <row r="216" ht="10.5" customHeight="1" hidden="1"/>
    <row r="217" ht="10.5" customHeight="1" hidden="1"/>
    <row r="218" ht="10.5" customHeight="1" hidden="1"/>
    <row r="219" ht="10.5" customHeight="1" hidden="1"/>
    <row r="220" ht="10.5" customHeight="1" hidden="1"/>
    <row r="221" ht="10.5" customHeight="1" hidden="1"/>
    <row r="222" ht="10.5" customHeight="1" hidden="1"/>
    <row r="223" ht="10.5" customHeight="1" hidden="1"/>
    <row r="224" ht="10.5" customHeight="1" hidden="1"/>
    <row r="225" ht="10.5" customHeight="1" hidden="1"/>
    <row r="226" ht="10.5" customHeight="1" hidden="1"/>
    <row r="227" ht="10.5" customHeight="1" hidden="1"/>
    <row r="228" ht="10.5" customHeight="1" hidden="1"/>
    <row r="229" ht="10.5" customHeight="1" hidden="1"/>
    <row r="230" ht="10.5" customHeight="1" hidden="1"/>
    <row r="231" ht="10.5" customHeight="1" hidden="1"/>
    <row r="232" ht="10.5" customHeight="1" hidden="1"/>
    <row r="233" ht="10.5" customHeight="1" hidden="1"/>
    <row r="234" ht="10.5" customHeight="1" hidden="1"/>
    <row r="235" ht="10.5" customHeight="1" hidden="1"/>
    <row r="236" ht="10.5" customHeight="1" hidden="1"/>
    <row r="237" ht="10.5" customHeight="1" hidden="1"/>
    <row r="238" ht="10.5" customHeight="1" hidden="1"/>
    <row r="239" ht="10.5" customHeight="1" hidden="1"/>
    <row r="240" ht="10.5" customHeight="1" hidden="1"/>
    <row r="241" ht="10.5" customHeight="1" hidden="1"/>
    <row r="242" ht="10.5" customHeight="1" hidden="1"/>
    <row r="243" ht="10.5" customHeight="1" hidden="1"/>
    <row r="244" ht="10.5" customHeight="1" hidden="1"/>
    <row r="245" ht="10.5" customHeight="1" hidden="1"/>
    <row r="246" ht="10.5" customHeight="1" hidden="1"/>
    <row r="247" ht="10.5" customHeight="1" hidden="1"/>
    <row r="248" ht="10.5" customHeight="1" hidden="1"/>
    <row r="249" ht="10.5" customHeight="1" hidden="1"/>
    <row r="250" ht="10.5" customHeight="1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hidden="1"/>
    <row r="647" ht="11.25" hidden="1"/>
    <row r="648" ht="11.25" hidden="1"/>
    <row r="649" ht="11.25" hidden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  <row r="677" ht="11.25" hidden="1"/>
    <row r="678" ht="11.25" hidden="1"/>
    <row r="679" ht="11.25" hidden="1"/>
    <row r="680" ht="11.25" hidden="1"/>
    <row r="681" ht="11.25" hidden="1"/>
    <row r="682" ht="11.25" hidden="1"/>
    <row r="683" ht="11.25" hidden="1"/>
    <row r="684" ht="11.25" hidden="1"/>
    <row r="685" ht="11.25" hidden="1"/>
    <row r="686" ht="11.25" hidden="1"/>
    <row r="687" ht="11.25" hidden="1"/>
    <row r="688" ht="11.25" hidden="1"/>
    <row r="689" ht="11.25" hidden="1"/>
    <row r="690" ht="11.25" hidden="1"/>
    <row r="691" ht="11.25" hidden="1"/>
    <row r="692" ht="11.25" hidden="1"/>
    <row r="693" ht="11.25" hidden="1"/>
    <row r="694" ht="11.25" hidden="1"/>
    <row r="695" ht="11.25" hidden="1"/>
    <row r="696" ht="11.25" hidden="1"/>
    <row r="697" ht="11.25" hidden="1"/>
    <row r="698" ht="11.25" hidden="1"/>
    <row r="699" ht="11.25" hidden="1"/>
    <row r="700" ht="11.25" hidden="1"/>
    <row r="701" ht="11.25" hidden="1"/>
    <row r="702" ht="11.25" hidden="1"/>
    <row r="703" ht="11.25" hidden="1"/>
    <row r="704" ht="11.25" hidden="1"/>
    <row r="705" ht="11.25" hidden="1"/>
    <row r="706" ht="11.25" hidden="1"/>
    <row r="707" ht="11.25" hidden="1"/>
    <row r="708" ht="11.25" hidden="1"/>
    <row r="709" ht="11.25" hidden="1"/>
    <row r="710" ht="11.25" hidden="1"/>
    <row r="711" ht="11.25" hidden="1"/>
    <row r="712" ht="11.25" hidden="1"/>
    <row r="713" ht="11.25" hidden="1"/>
    <row r="714" ht="11.25" hidden="1"/>
    <row r="715" ht="11.25" hidden="1"/>
    <row r="716" ht="11.25" hidden="1"/>
    <row r="717" ht="11.25" hidden="1"/>
    <row r="718" ht="11.25" hidden="1"/>
    <row r="719" ht="11.25" hidden="1"/>
    <row r="720" ht="11.25" hidden="1"/>
    <row r="721" ht="11.25" hidden="1"/>
    <row r="722" ht="11.25" hidden="1"/>
    <row r="723" ht="11.25" hidden="1"/>
    <row r="724" ht="11.25" hidden="1"/>
    <row r="725" ht="11.25" hidden="1"/>
    <row r="726" ht="11.25" hidden="1"/>
    <row r="727" ht="11.25" hidden="1"/>
    <row r="728" ht="11.25" hidden="1"/>
    <row r="729" ht="11.25" hidden="1"/>
    <row r="730" ht="11.25" hidden="1"/>
    <row r="731" ht="11.25" hidden="1"/>
    <row r="732" ht="11.25" hidden="1"/>
    <row r="733" ht="11.25" hidden="1"/>
    <row r="734" ht="11.25" hidden="1"/>
    <row r="735" ht="11.25" hidden="1"/>
    <row r="736" ht="11.25" hidden="1"/>
    <row r="737" ht="11.25" hidden="1"/>
    <row r="738" ht="11.25" hidden="1"/>
    <row r="739" ht="11.25" hidden="1"/>
    <row r="740" ht="11.25" hidden="1"/>
    <row r="741" ht="11.25" hidden="1"/>
    <row r="742" ht="11.25" hidden="1"/>
    <row r="743" ht="11.25" hidden="1"/>
    <row r="744" ht="11.25" hidden="1"/>
    <row r="745" ht="11.25" hidden="1"/>
    <row r="746" ht="11.25" hidden="1"/>
    <row r="747" ht="11.25" hidden="1"/>
    <row r="748" ht="11.25" hidden="1"/>
    <row r="749" ht="11.25" hidden="1"/>
    <row r="750" ht="11.25" hidden="1"/>
    <row r="751" ht="11.25" hidden="1"/>
    <row r="752" ht="11.25" hidden="1"/>
    <row r="753" ht="11.25" hidden="1"/>
    <row r="754" ht="11.25" hidden="1"/>
    <row r="755" ht="11.25" hidden="1"/>
    <row r="756" ht="11.25" hidden="1"/>
    <row r="757" ht="11.25" hidden="1"/>
    <row r="758" ht="11.25" hidden="1"/>
    <row r="759" ht="11.25" hidden="1"/>
    <row r="760" ht="11.25" hidden="1"/>
    <row r="761" ht="11.25" hidden="1"/>
    <row r="762" ht="11.25" hidden="1"/>
    <row r="763" ht="11.25" hidden="1"/>
    <row r="764" ht="11.25" hidden="1"/>
    <row r="765" ht="11.25" hidden="1"/>
    <row r="766" ht="11.25" hidden="1"/>
    <row r="767" ht="11.25" hidden="1"/>
    <row r="768" ht="11.25" hidden="1"/>
    <row r="769" ht="11.25" hidden="1"/>
    <row r="770" ht="11.25" hidden="1"/>
    <row r="771" ht="11.25" hidden="1"/>
    <row r="772" ht="11.25" hidden="1"/>
    <row r="773" ht="11.25" hidden="1"/>
    <row r="774" ht="11.25" hidden="1"/>
    <row r="775" ht="11.25" hidden="1"/>
    <row r="776" ht="11.25" hidden="1"/>
    <row r="777" ht="11.25" hidden="1"/>
    <row r="778" ht="11.25" hidden="1"/>
    <row r="779" ht="11.25" hidden="1"/>
    <row r="780" ht="11.25" hidden="1"/>
    <row r="781" ht="11.25" hidden="1"/>
    <row r="782" ht="11.25" hidden="1"/>
    <row r="783" ht="11.25" hidden="1"/>
    <row r="784" ht="11.25" hidden="1"/>
    <row r="785" ht="11.25" hidden="1"/>
    <row r="786" ht="11.25" hidden="1"/>
    <row r="787" ht="11.25" hidden="1"/>
    <row r="788" ht="11.25" hidden="1"/>
    <row r="789" ht="11.25" hidden="1"/>
    <row r="790" ht="11.25" hidden="1"/>
    <row r="791" ht="11.25" hidden="1"/>
    <row r="792" ht="11.25" hidden="1"/>
    <row r="793" ht="11.25" hidden="1"/>
    <row r="794" ht="11.25" hidden="1"/>
    <row r="795" ht="11.25" hidden="1"/>
    <row r="796" ht="11.25" hidden="1"/>
    <row r="797" ht="11.25" hidden="1"/>
    <row r="798" ht="11.25" hidden="1"/>
    <row r="799" ht="11.25" hidden="1"/>
    <row r="800" ht="11.25" hidden="1"/>
    <row r="801" ht="11.25" hidden="1"/>
    <row r="802" ht="11.25" hidden="1"/>
    <row r="803" ht="11.25" hidden="1"/>
    <row r="804" ht="11.25" hidden="1"/>
    <row r="805" ht="11.25" hidden="1"/>
    <row r="806" ht="11.25" hidden="1"/>
    <row r="807" ht="11.25" hidden="1"/>
    <row r="808" ht="11.25" hidden="1"/>
    <row r="809" ht="11.25" hidden="1"/>
    <row r="810" ht="11.25" hidden="1"/>
    <row r="811" ht="11.25" hidden="1"/>
    <row r="812" ht="11.25" hidden="1"/>
    <row r="813" ht="11.25" hidden="1"/>
    <row r="814" ht="11.25" hidden="1"/>
    <row r="815" ht="11.25" hidden="1"/>
    <row r="816" ht="11.25" hidden="1"/>
    <row r="817" ht="11.25" hidden="1"/>
    <row r="818" ht="11.25" hidden="1"/>
    <row r="819" ht="11.25" hidden="1"/>
    <row r="820" ht="11.25" hidden="1"/>
    <row r="821" ht="11.25" hidden="1"/>
    <row r="822" ht="11.25" hidden="1"/>
    <row r="823" ht="11.25" hidden="1"/>
    <row r="824" ht="11.25" hidden="1"/>
    <row r="825" ht="11.25" hidden="1"/>
    <row r="826" ht="11.25" hidden="1"/>
    <row r="827" ht="11.25" hidden="1"/>
    <row r="828" ht="11.25" hidden="1"/>
    <row r="829" ht="11.25" hidden="1"/>
    <row r="830" ht="11.25" hidden="1"/>
    <row r="831" ht="11.25" hidden="1"/>
    <row r="832" ht="11.25" hidden="1"/>
    <row r="833" ht="11.25" hidden="1"/>
    <row r="834" ht="11.25" hidden="1"/>
    <row r="835" ht="11.25" hidden="1"/>
    <row r="836" ht="11.25" hidden="1"/>
    <row r="837" ht="11.25" hidden="1"/>
    <row r="838" ht="11.25" hidden="1"/>
    <row r="839" ht="11.25" hidden="1"/>
    <row r="840" ht="11.25" hidden="1"/>
    <row r="841" ht="11.25" hidden="1"/>
    <row r="842" ht="11.25" hidden="1"/>
    <row r="843" ht="11.25" hidden="1"/>
    <row r="844" ht="11.25" hidden="1"/>
    <row r="845" ht="11.25" hidden="1"/>
    <row r="846" ht="11.25" hidden="1"/>
    <row r="847" ht="11.25" hidden="1"/>
    <row r="848" ht="11.25" hidden="1"/>
    <row r="849" ht="11.25" hidden="1"/>
    <row r="850" ht="11.25" hidden="1"/>
    <row r="851" ht="11.25" hidden="1"/>
    <row r="852" ht="11.25" hidden="1"/>
    <row r="853" ht="11.25" hidden="1"/>
    <row r="854" ht="11.25" hidden="1"/>
    <row r="855" ht="11.25" hidden="1"/>
    <row r="856" ht="11.25" hidden="1"/>
    <row r="857" ht="11.25" hidden="1"/>
    <row r="858" ht="11.25" hidden="1"/>
    <row r="859" ht="11.25" hidden="1"/>
    <row r="860" ht="11.25" hidden="1"/>
    <row r="861" ht="11.25" hidden="1"/>
    <row r="862" ht="11.25" hidden="1"/>
    <row r="863" ht="11.25" hidden="1"/>
    <row r="864" ht="11.25" hidden="1"/>
    <row r="865" ht="11.25" hidden="1"/>
    <row r="866" ht="11.25" hidden="1"/>
    <row r="867" ht="11.25" hidden="1"/>
    <row r="868" ht="11.25" hidden="1"/>
    <row r="869" ht="11.25" hidden="1"/>
    <row r="870" ht="11.25" hidden="1"/>
    <row r="871" ht="11.25" hidden="1"/>
    <row r="872" ht="11.25" hidden="1"/>
    <row r="873" ht="11.25" hidden="1"/>
    <row r="874" ht="11.25" hidden="1"/>
    <row r="875" ht="11.25" hidden="1"/>
    <row r="876" ht="11.25" hidden="1"/>
    <row r="877" ht="11.25" hidden="1"/>
    <row r="878" ht="11.25" hidden="1"/>
    <row r="879" ht="11.25" hidden="1"/>
    <row r="880" ht="11.25" hidden="1"/>
    <row r="881" ht="11.25" hidden="1"/>
    <row r="882" ht="11.25" hidden="1"/>
    <row r="883" ht="11.25" hidden="1"/>
    <row r="884" ht="11.25" hidden="1"/>
    <row r="885" ht="11.25" hidden="1"/>
    <row r="886" ht="11.25" hidden="1"/>
    <row r="887" ht="11.25" hidden="1"/>
    <row r="888" ht="11.25" hidden="1"/>
    <row r="889" ht="11.25" hidden="1"/>
    <row r="890" ht="11.25" hidden="1"/>
    <row r="891" ht="11.25" hidden="1"/>
    <row r="892" ht="11.25" hidden="1"/>
    <row r="893" ht="11.25" hidden="1"/>
    <row r="894" ht="11.25" hidden="1"/>
    <row r="895" ht="11.25" hidden="1"/>
    <row r="896" ht="11.25" hidden="1"/>
    <row r="897" ht="11.25" hidden="1"/>
    <row r="898" ht="11.25" hidden="1"/>
    <row r="899" ht="11.25" hidden="1"/>
    <row r="900" ht="11.25" hidden="1"/>
    <row r="901" ht="11.25" hidden="1"/>
    <row r="902" ht="11.25" hidden="1"/>
    <row r="903" ht="11.25" hidden="1"/>
    <row r="904" ht="11.25" hidden="1"/>
    <row r="905" ht="11.25" hidden="1"/>
    <row r="906" ht="11.25" hidden="1"/>
    <row r="907" ht="11.25" hidden="1"/>
    <row r="908" ht="11.25" hidden="1"/>
    <row r="909" ht="11.25" hidden="1"/>
    <row r="910" ht="11.25" hidden="1"/>
    <row r="911" ht="11.25" hidden="1"/>
    <row r="912" ht="11.25" hidden="1"/>
    <row r="913" ht="11.25" hidden="1"/>
    <row r="914" ht="11.25" hidden="1"/>
    <row r="915" ht="11.25" hidden="1"/>
    <row r="916" ht="11.25" hidden="1"/>
    <row r="917" ht="11.25" hidden="1"/>
    <row r="918" ht="11.25" hidden="1"/>
    <row r="919" ht="11.25" hidden="1"/>
    <row r="920" ht="11.25" hidden="1"/>
    <row r="921" ht="11.25" hidden="1"/>
    <row r="922" ht="11.25" hidden="1"/>
    <row r="923" ht="11.25" hidden="1"/>
    <row r="924" ht="11.25" hidden="1"/>
    <row r="925" ht="11.25" hidden="1"/>
    <row r="926" ht="11.25" hidden="1"/>
    <row r="927" ht="11.25" hidden="1"/>
    <row r="928" ht="11.25" hidden="1"/>
    <row r="929" ht="11.25" hidden="1"/>
    <row r="930" ht="11.25" hidden="1"/>
    <row r="931" ht="11.25" hidden="1"/>
    <row r="932" ht="11.25" hidden="1"/>
    <row r="933" ht="11.25" hidden="1"/>
    <row r="934" ht="11.25" hidden="1"/>
    <row r="935" ht="11.25" hidden="1"/>
    <row r="936" ht="11.25" hidden="1"/>
    <row r="937" ht="11.25" hidden="1"/>
    <row r="938" ht="11.25" hidden="1"/>
    <row r="939" ht="11.25" hidden="1"/>
    <row r="940" ht="11.25" hidden="1"/>
    <row r="941" ht="11.25" hidden="1"/>
    <row r="942" ht="11.25" hidden="1"/>
    <row r="943" ht="11.25" hidden="1"/>
    <row r="944" ht="11.25" hidden="1"/>
    <row r="945" ht="11.25" hidden="1"/>
    <row r="946" ht="11.25" hidden="1"/>
    <row r="947" ht="11.25" hidden="1"/>
    <row r="948" ht="11.25" hidden="1"/>
    <row r="949" ht="11.25" hidden="1"/>
    <row r="950" ht="11.25" hidden="1"/>
    <row r="951" ht="11.25" hidden="1"/>
    <row r="952" ht="11.25" hidden="1"/>
    <row r="953" ht="11.25" hidden="1"/>
    <row r="954" ht="11.25" hidden="1"/>
    <row r="955" ht="11.25" hidden="1"/>
    <row r="956" ht="11.25" hidden="1"/>
    <row r="957" ht="11.25" hidden="1"/>
    <row r="958" ht="11.25" hidden="1"/>
    <row r="959" ht="11.25" hidden="1"/>
    <row r="960" ht="11.25" hidden="1"/>
    <row r="961" ht="11.25" hidden="1"/>
    <row r="962" ht="11.25" hidden="1"/>
    <row r="963" ht="11.25" hidden="1"/>
    <row r="964" ht="11.25" hidden="1"/>
    <row r="965" ht="11.25" hidden="1"/>
    <row r="966" ht="11.25" hidden="1"/>
    <row r="967" ht="11.25" hidden="1"/>
    <row r="968" ht="11.25" hidden="1"/>
    <row r="969" ht="11.25" hidden="1"/>
    <row r="970" ht="11.25" hidden="1"/>
    <row r="971" ht="11.25" hidden="1"/>
    <row r="972" ht="11.25" hidden="1"/>
    <row r="973" ht="11.25" hidden="1"/>
    <row r="974" ht="11.25" hidden="1"/>
    <row r="975" ht="11.25" hidden="1"/>
    <row r="976" ht="11.25" hidden="1"/>
    <row r="977" ht="11.25" hidden="1"/>
    <row r="978" ht="11.25" hidden="1"/>
    <row r="979" ht="11.25" hidden="1"/>
    <row r="980" ht="11.25" hidden="1"/>
    <row r="981" ht="11.25" hidden="1"/>
    <row r="982" ht="11.25" hidden="1"/>
    <row r="983" ht="11.25" hidden="1"/>
    <row r="984" ht="11.25" hidden="1"/>
    <row r="985" ht="11.25" hidden="1"/>
    <row r="986" ht="11.25" hidden="1"/>
    <row r="987" ht="11.25" hidden="1"/>
    <row r="988" ht="11.25" hidden="1"/>
    <row r="989" ht="11.25" hidden="1"/>
    <row r="990" ht="11.25" hidden="1"/>
    <row r="991" ht="11.25" hidden="1"/>
    <row r="992" ht="11.25" hidden="1"/>
    <row r="993" ht="11.25" hidden="1"/>
    <row r="994" ht="11.25" hidden="1"/>
    <row r="995" ht="11.25" hidden="1"/>
    <row r="996" ht="11.25" hidden="1"/>
    <row r="997" ht="11.25" hidden="1"/>
    <row r="998" ht="11.25" hidden="1"/>
    <row r="999" ht="11.25" hidden="1"/>
    <row r="1000" ht="11.25" hidden="1"/>
    <row r="1001" ht="11.25" hidden="1"/>
    <row r="1002" ht="11.25" hidden="1"/>
    <row r="1003" ht="11.25" hidden="1"/>
    <row r="1004" ht="11.25" hidden="1"/>
    <row r="1005" ht="11.25" hidden="1"/>
    <row r="1006" ht="11.25" hidden="1"/>
    <row r="1007" ht="11.25" hidden="1"/>
    <row r="1008" ht="11.25" hidden="1"/>
    <row r="1009" ht="11.25" hidden="1"/>
    <row r="1010" ht="11.25" hidden="1"/>
    <row r="1011" ht="11.25" hidden="1"/>
    <row r="1012" ht="11.25" hidden="1"/>
    <row r="1013" ht="11.25" hidden="1"/>
    <row r="1014" ht="11.25" hidden="1"/>
    <row r="1015" ht="11.25" hidden="1"/>
    <row r="1016" ht="11.25" hidden="1"/>
    <row r="1017" ht="11.25" hidden="1"/>
    <row r="1018" ht="11.25" hidden="1"/>
    <row r="1019" ht="11.25" hidden="1"/>
    <row r="1020" ht="11.25" hidden="1"/>
    <row r="1021" ht="11.25" hidden="1"/>
    <row r="1022" ht="11.25" hidden="1"/>
    <row r="1023" ht="11.25" hidden="1"/>
    <row r="1024" ht="11.25" hidden="1"/>
    <row r="1025" ht="11.25" hidden="1"/>
    <row r="1026" ht="11.25" hidden="1"/>
    <row r="1027" ht="11.25" hidden="1"/>
    <row r="1028" ht="11.25" hidden="1"/>
    <row r="1029" ht="11.25" hidden="1"/>
    <row r="1030" ht="11.25" hidden="1"/>
    <row r="1031" ht="11.25" hidden="1"/>
    <row r="1032" ht="11.25" hidden="1"/>
    <row r="1033" ht="11.25" hidden="1"/>
    <row r="1034" ht="11.25" hidden="1"/>
    <row r="1035" ht="11.25" hidden="1"/>
    <row r="1036" ht="11.25" hidden="1"/>
    <row r="1037" ht="11.25" hidden="1"/>
    <row r="1038" ht="11.25" hidden="1"/>
    <row r="1039" ht="11.25" hidden="1"/>
    <row r="1040" ht="11.25" hidden="1"/>
    <row r="1041" ht="11.25" hidden="1"/>
    <row r="1042" ht="11.25" hidden="1"/>
    <row r="1043" ht="11.25" hidden="1"/>
    <row r="1044" ht="11.25" hidden="1"/>
    <row r="1045" ht="11.25" hidden="1"/>
    <row r="1046" ht="11.25" hidden="1"/>
    <row r="1047" ht="11.25" hidden="1"/>
    <row r="1048" ht="11.25" hidden="1"/>
    <row r="1049" ht="11.25" hidden="1"/>
    <row r="1050" ht="11.25" hidden="1"/>
    <row r="1051" ht="11.25" hidden="1"/>
    <row r="1052" ht="11.25" hidden="1"/>
    <row r="1053" ht="11.25" hidden="1"/>
    <row r="1054" ht="11.25" hidden="1"/>
    <row r="1055" ht="11.25" hidden="1"/>
    <row r="1056" ht="11.25" hidden="1"/>
    <row r="1057" ht="11.25" hidden="1"/>
    <row r="1058" ht="11.25" hidden="1"/>
    <row r="1059" ht="11.25" hidden="1"/>
    <row r="1060" ht="11.25" hidden="1"/>
    <row r="1061" ht="11.25" hidden="1"/>
    <row r="1062" ht="11.25" hidden="1"/>
    <row r="1063" ht="11.25" hidden="1"/>
    <row r="1064" ht="11.25" hidden="1"/>
    <row r="1065" ht="11.25" hidden="1"/>
    <row r="1066" ht="11.25" hidden="1"/>
    <row r="1067" ht="11.25" hidden="1"/>
    <row r="1068" ht="11.25" hidden="1"/>
    <row r="1069" ht="11.25" hidden="1"/>
    <row r="1070" ht="11.25" hidden="1"/>
    <row r="1071" ht="11.25" hidden="1"/>
    <row r="1072" ht="11.25" hidden="1"/>
    <row r="1073" ht="11.25" hidden="1"/>
    <row r="1074" ht="11.25" hidden="1"/>
    <row r="1075" ht="11.25" hidden="1"/>
    <row r="1076" ht="11.25" hidden="1"/>
    <row r="1077" ht="11.25" hidden="1"/>
    <row r="1078" ht="11.25" hidden="1"/>
    <row r="1079" ht="11.25" hidden="1"/>
    <row r="1080" ht="11.25" hidden="1"/>
    <row r="1081" ht="11.25" hidden="1"/>
    <row r="1082" ht="11.25" hidden="1"/>
    <row r="1083" ht="11.25" hidden="1"/>
    <row r="1084" ht="11.25" hidden="1"/>
    <row r="1085" ht="11.25" hidden="1"/>
    <row r="1086" ht="11.25" hidden="1"/>
    <row r="1087" ht="11.25" hidden="1"/>
    <row r="1088" ht="11.25" hidden="1"/>
    <row r="1089" ht="11.25" hidden="1"/>
    <row r="1090" ht="11.25" hidden="1"/>
    <row r="1091" ht="11.25" hidden="1"/>
    <row r="1092" ht="11.25" hidden="1"/>
    <row r="1093" ht="11.25" hidden="1"/>
    <row r="1094" ht="11.25" hidden="1"/>
    <row r="1095" ht="11.25" hidden="1"/>
    <row r="1096" ht="11.25" hidden="1"/>
    <row r="1097" ht="11.25" hidden="1"/>
    <row r="1098" ht="11.25" hidden="1"/>
    <row r="1099" ht="11.25" hidden="1"/>
    <row r="1100" ht="11.25" hidden="1"/>
    <row r="1101" ht="11.25" hidden="1"/>
    <row r="1102" ht="11.25" hidden="1"/>
    <row r="1103" ht="11.25" hidden="1"/>
    <row r="1104" ht="11.25" hidden="1"/>
    <row r="1105" ht="11.25" hidden="1"/>
    <row r="1106" ht="11.25" hidden="1"/>
    <row r="1107" ht="11.25" hidden="1"/>
    <row r="1108" ht="11.25" hidden="1"/>
    <row r="1109" ht="11.25" hidden="1"/>
    <row r="1110" ht="11.25" hidden="1"/>
    <row r="1111" ht="11.25" hidden="1"/>
    <row r="1112" ht="11.25" hidden="1"/>
    <row r="1113" ht="11.25" hidden="1"/>
    <row r="1114" ht="11.25" hidden="1"/>
    <row r="1115" ht="11.25" hidden="1"/>
    <row r="1116" ht="11.25" hidden="1"/>
    <row r="1117" ht="11.25" hidden="1"/>
    <row r="1118" ht="11.25" hidden="1"/>
    <row r="1119" ht="11.25" hidden="1"/>
    <row r="1120" ht="11.25" hidden="1"/>
    <row r="1121" ht="11.25" hidden="1"/>
    <row r="1122" ht="11.25" hidden="1"/>
    <row r="1123" ht="11.25" hidden="1"/>
    <row r="1124" ht="11.25" hidden="1"/>
    <row r="1125" ht="11.25" hidden="1"/>
    <row r="1126" ht="11.25" hidden="1"/>
    <row r="1127" ht="11.25" hidden="1"/>
    <row r="1128" ht="11.25" hidden="1"/>
    <row r="1129" ht="11.25" hidden="1"/>
    <row r="1130" ht="11.25" hidden="1"/>
    <row r="1131" ht="11.25" hidden="1"/>
    <row r="1132" ht="11.25" hidden="1"/>
    <row r="1133" ht="11.25" hidden="1"/>
    <row r="1134" ht="11.25" hidden="1"/>
    <row r="1135" ht="11.25" hidden="1"/>
    <row r="1136" ht="11.25" hidden="1"/>
    <row r="1137" ht="11.25" hidden="1"/>
    <row r="1138" ht="11.25" hidden="1"/>
    <row r="1139" ht="11.25" hidden="1"/>
    <row r="1140" ht="11.25" hidden="1"/>
    <row r="1141" ht="11.25" hidden="1"/>
    <row r="1142" ht="11.25" hidden="1"/>
    <row r="1143" ht="11.25" hidden="1"/>
    <row r="1144" ht="11.25" hidden="1"/>
    <row r="1145" ht="11.25" hidden="1"/>
    <row r="1146" ht="11.25" hidden="1"/>
    <row r="1147" ht="11.25" hidden="1"/>
    <row r="1148" ht="11.25" hidden="1"/>
    <row r="1149" ht="11.25" hidden="1"/>
    <row r="1150" ht="11.25" hidden="1"/>
    <row r="1151" ht="11.25" hidden="1"/>
    <row r="1152" ht="11.25" hidden="1"/>
    <row r="1153" ht="11.25" hidden="1"/>
    <row r="1154" ht="11.25" hidden="1"/>
    <row r="1155" ht="11.25" hidden="1"/>
    <row r="1156" ht="11.25" hidden="1"/>
    <row r="1157" ht="11.25" hidden="1"/>
    <row r="1158" ht="11.25" hidden="1"/>
    <row r="1159" ht="11.25" hidden="1"/>
    <row r="1160" ht="11.25" hidden="1"/>
    <row r="1161" ht="11.25" hidden="1"/>
    <row r="1162" ht="11.25" hidden="1"/>
    <row r="1163" ht="11.25" hidden="1"/>
    <row r="1164" ht="11.25" hidden="1"/>
    <row r="1165" ht="11.25" hidden="1"/>
    <row r="1166" ht="11.25" hidden="1"/>
    <row r="1167" ht="11.25" hidden="1"/>
  </sheetData>
  <mergeCells count="6">
    <mergeCell ref="D54:E54"/>
    <mergeCell ref="AA5:AC5"/>
    <mergeCell ref="L2:N2"/>
    <mergeCell ref="B1:N1"/>
    <mergeCell ref="B2:K2"/>
    <mergeCell ref="D20:E20"/>
  </mergeCells>
  <printOptions/>
  <pageMargins left="0.75" right="0.5" top="0.75" bottom="0.75" header="0.5" footer="0.5"/>
  <pageSetup horizontalDpi="600" verticalDpi="600" orientation="portrait" paperSize="9" scale="90" r:id="rId1"/>
  <headerFooter alignWithMargins="0">
    <oddHeader>&amp;RAppendix 1 (ii)</oddHeader>
    <oddFooter>&amp;L&amp;F ^ &amp;A *
</oddFooter>
  </headerFooter>
  <rowBreaks count="1" manualBreakCount="1">
    <brk id="7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Administrator</cp:lastModifiedBy>
  <cp:lastPrinted>2002-02-28T09:36:13Z</cp:lastPrinted>
  <dcterms:created xsi:type="dcterms:W3CDTF">1999-08-02T06:32:51Z</dcterms:created>
  <dcterms:modified xsi:type="dcterms:W3CDTF">2002-02-28T09:52:50Z</dcterms:modified>
  <cp:category/>
  <cp:version/>
  <cp:contentType/>
  <cp:contentStatus/>
</cp:coreProperties>
</file>